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ECARIOS\ENZO\IDSAL FINAL\ampliación IDSAL\"/>
    </mc:Choice>
  </mc:AlternateContent>
  <bookViews>
    <workbookView xWindow="0" yWindow="0" windowWidth="20490" windowHeight="7620" tabRatio="847"/>
  </bookViews>
  <sheets>
    <sheet name="DEFINICIÓN" sheetId="13" r:id="rId1"/>
    <sheet name="POB5.50 (+)" sheetId="1" r:id="rId2"/>
    <sheet name="EMISIONES CO2 (+)" sheetId="2" r:id="rId3"/>
    <sheet name="MORT (+)" sheetId="5" r:id="rId4"/>
    <sheet name="DESN (+)" sheetId="6" r:id="rId5"/>
    <sheet name="DESAG (+)" sheetId="7" r:id="rId6"/>
    <sheet name="AGUA (+)" sheetId="8" r:id="rId7"/>
    <sheet name="EDPRIM (+)" sheetId="3" r:id="rId8"/>
    <sheet name="EDSEC (+)" sheetId="4" r:id="rId9"/>
    <sheet name="INF (+)" sheetId="10" r:id="rId10"/>
    <sheet name="JUBIL (-)" sheetId="9" r:id="rId11"/>
    <sheet name="IDSAL " sheetId="12" r:id="rId12"/>
    <sheet name="IDSAL 2015-2017" sheetId="16" r:id="rId13"/>
    <sheet name="IDSAL 2000-2004" sheetId="15" r:id="rId14"/>
    <sheet name="CAMBIOS 2000-2017" sheetId="14" r:id="rId1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8" l="1"/>
  <c r="E90" i="12" l="1"/>
  <c r="D90" i="12"/>
  <c r="C44" i="9" l="1"/>
  <c r="K23" i="15" s="1"/>
  <c r="F25" i="9"/>
  <c r="F43" i="9" s="1"/>
  <c r="K22" i="16" s="1"/>
  <c r="F26" i="9"/>
  <c r="F44" i="9" s="1"/>
  <c r="K23" i="16" s="1"/>
  <c r="F27" i="9"/>
  <c r="F45" i="9" s="1"/>
  <c r="K24" i="16" s="1"/>
  <c r="F28" i="9"/>
  <c r="F46" i="9" s="1"/>
  <c r="K25" i="16" s="1"/>
  <c r="F29" i="9"/>
  <c r="F47" i="9" s="1"/>
  <c r="K26" i="16" s="1"/>
  <c r="F30" i="9"/>
  <c r="F48" i="9" s="1"/>
  <c r="K27" i="16" s="1"/>
  <c r="F31" i="9"/>
  <c r="F49" i="9" s="1"/>
  <c r="K28" i="16" s="1"/>
  <c r="F32" i="9"/>
  <c r="F50" i="9" s="1"/>
  <c r="K29" i="16" s="1"/>
  <c r="F33" i="9"/>
  <c r="F51" i="9" s="1"/>
  <c r="K30" i="16" s="1"/>
  <c r="F34" i="9"/>
  <c r="F52" i="9" s="1"/>
  <c r="K31" i="16" s="1"/>
  <c r="F35" i="9"/>
  <c r="F53" i="9" s="1"/>
  <c r="K32" i="16" s="1"/>
  <c r="F36" i="9"/>
  <c r="F54" i="9" s="1"/>
  <c r="K33" i="16" s="1"/>
  <c r="F37" i="9"/>
  <c r="F55" i="9" s="1"/>
  <c r="K34" i="16" s="1"/>
  <c r="E25" i="9"/>
  <c r="E43" i="9" s="1"/>
  <c r="E26" i="9"/>
  <c r="E44" i="9" s="1"/>
  <c r="E27" i="9"/>
  <c r="E45" i="9" s="1"/>
  <c r="E28" i="9"/>
  <c r="E46" i="9" s="1"/>
  <c r="E29" i="9"/>
  <c r="E47" i="9" s="1"/>
  <c r="E30" i="9"/>
  <c r="E48" i="9" s="1"/>
  <c r="E31" i="9"/>
  <c r="E49" i="9" s="1"/>
  <c r="E32" i="9"/>
  <c r="E50" i="9" s="1"/>
  <c r="E33" i="9"/>
  <c r="E51" i="9" s="1"/>
  <c r="E34" i="9"/>
  <c r="E52" i="9" s="1"/>
  <c r="E35" i="9"/>
  <c r="E53" i="9" s="1"/>
  <c r="E36" i="9"/>
  <c r="E54" i="9" s="1"/>
  <c r="E37" i="9"/>
  <c r="E55" i="9" s="1"/>
  <c r="D25" i="9"/>
  <c r="D43" i="9" s="1"/>
  <c r="D26" i="9"/>
  <c r="D44" i="9" s="1"/>
  <c r="D27" i="9"/>
  <c r="D45" i="9" s="1"/>
  <c r="D28" i="9"/>
  <c r="D46" i="9" s="1"/>
  <c r="D29" i="9"/>
  <c r="D47" i="9" s="1"/>
  <c r="D30" i="9"/>
  <c r="D48" i="9" s="1"/>
  <c r="D31" i="9"/>
  <c r="D49" i="9" s="1"/>
  <c r="D32" i="9"/>
  <c r="D50" i="9" s="1"/>
  <c r="D33" i="9"/>
  <c r="D51" i="9" s="1"/>
  <c r="D34" i="9"/>
  <c r="D52" i="9" s="1"/>
  <c r="D35" i="9"/>
  <c r="D53" i="9" s="1"/>
  <c r="D36" i="9"/>
  <c r="D54" i="9" s="1"/>
  <c r="D37" i="9"/>
  <c r="D55" i="9" s="1"/>
  <c r="C25" i="9"/>
  <c r="C43" i="9" s="1"/>
  <c r="K22" i="15" s="1"/>
  <c r="C26" i="9"/>
  <c r="C27" i="9"/>
  <c r="C45" i="9" s="1"/>
  <c r="K24" i="15" s="1"/>
  <c r="C28" i="9"/>
  <c r="C46" i="9" s="1"/>
  <c r="K25" i="15" s="1"/>
  <c r="C29" i="9"/>
  <c r="C47" i="9" s="1"/>
  <c r="K26" i="15" s="1"/>
  <c r="C30" i="9"/>
  <c r="C48" i="9" s="1"/>
  <c r="K27" i="15" s="1"/>
  <c r="C31" i="9"/>
  <c r="C49" i="9" s="1"/>
  <c r="K28" i="15" s="1"/>
  <c r="C32" i="9"/>
  <c r="C50" i="9" s="1"/>
  <c r="K29" i="15" s="1"/>
  <c r="C33" i="9"/>
  <c r="C51" i="9" s="1"/>
  <c r="K30" i="15" s="1"/>
  <c r="C34" i="9"/>
  <c r="C52" i="9" s="1"/>
  <c r="K31" i="15" s="1"/>
  <c r="C35" i="9"/>
  <c r="C53" i="9" s="1"/>
  <c r="K32" i="15" s="1"/>
  <c r="C36" i="9"/>
  <c r="C54" i="9" s="1"/>
  <c r="K33" i="15" s="1"/>
  <c r="C37" i="9"/>
  <c r="C55" i="9" s="1"/>
  <c r="K34" i="15" s="1"/>
  <c r="F25" i="10"/>
  <c r="F43" i="10" s="1"/>
  <c r="J22" i="16" s="1"/>
  <c r="F40" i="16" s="1"/>
  <c r="F26" i="10"/>
  <c r="F44" i="10" s="1"/>
  <c r="J23" i="16" s="1"/>
  <c r="F27" i="10"/>
  <c r="F45" i="10" s="1"/>
  <c r="J24" i="16" s="1"/>
  <c r="F42" i="16" s="1"/>
  <c r="F28" i="10"/>
  <c r="F46" i="10" s="1"/>
  <c r="J25" i="16" s="1"/>
  <c r="F29" i="10"/>
  <c r="F47" i="10" s="1"/>
  <c r="J26" i="16" s="1"/>
  <c r="F44" i="16" s="1"/>
  <c r="F30" i="10"/>
  <c r="F48" i="10" s="1"/>
  <c r="J27" i="16" s="1"/>
  <c r="F31" i="10"/>
  <c r="F49" i="10" s="1"/>
  <c r="J28" i="16" s="1"/>
  <c r="F46" i="16" s="1"/>
  <c r="F32" i="10"/>
  <c r="F50" i="10" s="1"/>
  <c r="J29" i="16" s="1"/>
  <c r="F33" i="10"/>
  <c r="F51" i="10" s="1"/>
  <c r="J30" i="16" s="1"/>
  <c r="F48" i="16" s="1"/>
  <c r="F34" i="10"/>
  <c r="F52" i="10" s="1"/>
  <c r="J31" i="16" s="1"/>
  <c r="F35" i="10"/>
  <c r="F53" i="10" s="1"/>
  <c r="J32" i="16" s="1"/>
  <c r="F50" i="16" s="1"/>
  <c r="F36" i="10"/>
  <c r="F54" i="10" s="1"/>
  <c r="J33" i="16" s="1"/>
  <c r="F37" i="10"/>
  <c r="F55" i="10" s="1"/>
  <c r="J34" i="16" s="1"/>
  <c r="F52" i="16" s="1"/>
  <c r="E25" i="10"/>
  <c r="E43" i="10" s="1"/>
  <c r="E26" i="10"/>
  <c r="E44" i="10" s="1"/>
  <c r="E27" i="10"/>
  <c r="E45" i="10" s="1"/>
  <c r="E28" i="10"/>
  <c r="E46" i="10" s="1"/>
  <c r="E29" i="10"/>
  <c r="E47" i="10" s="1"/>
  <c r="E30" i="10"/>
  <c r="E48" i="10" s="1"/>
  <c r="E31" i="10"/>
  <c r="E49" i="10" s="1"/>
  <c r="E32" i="10"/>
  <c r="E50" i="10" s="1"/>
  <c r="E33" i="10"/>
  <c r="E51" i="10" s="1"/>
  <c r="E34" i="10"/>
  <c r="E52" i="10" s="1"/>
  <c r="E35" i="10"/>
  <c r="E53" i="10" s="1"/>
  <c r="E36" i="10"/>
  <c r="E54" i="10" s="1"/>
  <c r="E37" i="10"/>
  <c r="E55" i="10" s="1"/>
  <c r="D25" i="10"/>
  <c r="D43" i="10" s="1"/>
  <c r="D26" i="10"/>
  <c r="D44" i="10" s="1"/>
  <c r="D27" i="10"/>
  <c r="D45" i="10" s="1"/>
  <c r="D28" i="10"/>
  <c r="D46" i="10" s="1"/>
  <c r="D29" i="10"/>
  <c r="D47" i="10" s="1"/>
  <c r="D30" i="10"/>
  <c r="D48" i="10" s="1"/>
  <c r="D31" i="10"/>
  <c r="D49" i="10" s="1"/>
  <c r="D32" i="10"/>
  <c r="D50" i="10" s="1"/>
  <c r="D33" i="10"/>
  <c r="D51" i="10" s="1"/>
  <c r="D34" i="10"/>
  <c r="D52" i="10" s="1"/>
  <c r="D35" i="10"/>
  <c r="D53" i="10" s="1"/>
  <c r="D36" i="10"/>
  <c r="D54" i="10" s="1"/>
  <c r="D37" i="10"/>
  <c r="D55" i="10" s="1"/>
  <c r="C25" i="10"/>
  <c r="C43" i="10" s="1"/>
  <c r="J22" i="15" s="1"/>
  <c r="C26" i="10"/>
  <c r="C44" i="10" s="1"/>
  <c r="J23" i="15" s="1"/>
  <c r="C27" i="10"/>
  <c r="C45" i="10" s="1"/>
  <c r="J24" i="15" s="1"/>
  <c r="C28" i="10"/>
  <c r="C46" i="10" s="1"/>
  <c r="J25" i="15" s="1"/>
  <c r="F44" i="15" s="1"/>
  <c r="C29" i="10"/>
  <c r="C47" i="10" s="1"/>
  <c r="J26" i="15" s="1"/>
  <c r="C30" i="10"/>
  <c r="C48" i="10" s="1"/>
  <c r="J27" i="15" s="1"/>
  <c r="F46" i="15" s="1"/>
  <c r="C31" i="10"/>
  <c r="C49" i="10" s="1"/>
  <c r="J28" i="15" s="1"/>
  <c r="C32" i="10"/>
  <c r="C50" i="10" s="1"/>
  <c r="J29" i="15" s="1"/>
  <c r="F48" i="15" s="1"/>
  <c r="C33" i="10"/>
  <c r="C51" i="10" s="1"/>
  <c r="J30" i="15" s="1"/>
  <c r="C34" i="10"/>
  <c r="C52" i="10" s="1"/>
  <c r="J31" i="15" s="1"/>
  <c r="F50" i="15" s="1"/>
  <c r="C35" i="10"/>
  <c r="C53" i="10" s="1"/>
  <c r="J32" i="15" s="1"/>
  <c r="C36" i="10"/>
  <c r="C54" i="10" s="1"/>
  <c r="J33" i="15" s="1"/>
  <c r="C37" i="10"/>
  <c r="C55" i="10" s="1"/>
  <c r="J34" i="15" s="1"/>
  <c r="F43" i="4"/>
  <c r="H22" i="16" s="1"/>
  <c r="C44" i="4"/>
  <c r="H23" i="15" s="1"/>
  <c r="F25" i="4"/>
  <c r="F26" i="4"/>
  <c r="F44" i="4" s="1"/>
  <c r="H23" i="16" s="1"/>
  <c r="F27" i="4"/>
  <c r="F45" i="4" s="1"/>
  <c r="H24" i="16" s="1"/>
  <c r="E42" i="16" s="1"/>
  <c r="F28" i="4"/>
  <c r="F46" i="4" s="1"/>
  <c r="H25" i="16" s="1"/>
  <c r="F29" i="4"/>
  <c r="F47" i="4" s="1"/>
  <c r="H26" i="16" s="1"/>
  <c r="F30" i="4"/>
  <c r="F48" i="4" s="1"/>
  <c r="H27" i="16" s="1"/>
  <c r="F31" i="4"/>
  <c r="F49" i="4" s="1"/>
  <c r="H28" i="16" s="1"/>
  <c r="E46" i="16" s="1"/>
  <c r="F32" i="4"/>
  <c r="F50" i="4" s="1"/>
  <c r="H29" i="16" s="1"/>
  <c r="F33" i="4"/>
  <c r="F51" i="4" s="1"/>
  <c r="H30" i="16" s="1"/>
  <c r="F34" i="4"/>
  <c r="F52" i="4" s="1"/>
  <c r="H31" i="16" s="1"/>
  <c r="F35" i="4"/>
  <c r="F53" i="4" s="1"/>
  <c r="H32" i="16" s="1"/>
  <c r="E50" i="16" s="1"/>
  <c r="F36" i="4"/>
  <c r="F54" i="4" s="1"/>
  <c r="H33" i="16" s="1"/>
  <c r="F37" i="4"/>
  <c r="F55" i="4" s="1"/>
  <c r="H34" i="16" s="1"/>
  <c r="E25" i="4"/>
  <c r="E43" i="4" s="1"/>
  <c r="E26" i="4"/>
  <c r="E44" i="4" s="1"/>
  <c r="E27" i="4"/>
  <c r="E45" i="4" s="1"/>
  <c r="E28" i="4"/>
  <c r="E46" i="4" s="1"/>
  <c r="E29" i="4"/>
  <c r="E47" i="4" s="1"/>
  <c r="E30" i="4"/>
  <c r="E48" i="4" s="1"/>
  <c r="E31" i="4"/>
  <c r="E49" i="4" s="1"/>
  <c r="E32" i="4"/>
  <c r="E50" i="4" s="1"/>
  <c r="E33" i="4"/>
  <c r="E51" i="4" s="1"/>
  <c r="E34" i="4"/>
  <c r="E52" i="4" s="1"/>
  <c r="E35" i="4"/>
  <c r="E53" i="4" s="1"/>
  <c r="E36" i="4"/>
  <c r="E54" i="4" s="1"/>
  <c r="E37" i="4"/>
  <c r="E55" i="4" s="1"/>
  <c r="D25" i="4"/>
  <c r="D43" i="4" s="1"/>
  <c r="D26" i="4"/>
  <c r="D44" i="4" s="1"/>
  <c r="D27" i="4"/>
  <c r="D45" i="4" s="1"/>
  <c r="D28" i="4"/>
  <c r="D46" i="4" s="1"/>
  <c r="D29" i="4"/>
  <c r="D47" i="4" s="1"/>
  <c r="D30" i="4"/>
  <c r="D48" i="4" s="1"/>
  <c r="D31" i="4"/>
  <c r="D49" i="4" s="1"/>
  <c r="D32" i="4"/>
  <c r="D50" i="4" s="1"/>
  <c r="D33" i="4"/>
  <c r="D51" i="4" s="1"/>
  <c r="D34" i="4"/>
  <c r="D52" i="4" s="1"/>
  <c r="D35" i="4"/>
  <c r="D53" i="4" s="1"/>
  <c r="D36" i="4"/>
  <c r="D54" i="4" s="1"/>
  <c r="D37" i="4"/>
  <c r="D55" i="4" s="1"/>
  <c r="C25" i="4"/>
  <c r="C43" i="4" s="1"/>
  <c r="H22" i="15" s="1"/>
  <c r="C26" i="4"/>
  <c r="C27" i="4"/>
  <c r="C45" i="4" s="1"/>
  <c r="H24" i="15" s="1"/>
  <c r="C28" i="4"/>
  <c r="C46" i="4" s="1"/>
  <c r="H25" i="15" s="1"/>
  <c r="E44" i="15" s="1"/>
  <c r="C29" i="4"/>
  <c r="C47" i="4" s="1"/>
  <c r="H26" i="15" s="1"/>
  <c r="C30" i="4"/>
  <c r="C48" i="4" s="1"/>
  <c r="H27" i="15" s="1"/>
  <c r="C31" i="4"/>
  <c r="C49" i="4" s="1"/>
  <c r="H28" i="15" s="1"/>
  <c r="C32" i="4"/>
  <c r="C50" i="4" s="1"/>
  <c r="H29" i="15" s="1"/>
  <c r="E48" i="15" s="1"/>
  <c r="C33" i="4"/>
  <c r="C51" i="4" s="1"/>
  <c r="H30" i="15" s="1"/>
  <c r="C34" i="4"/>
  <c r="C52" i="4" s="1"/>
  <c r="H31" i="15" s="1"/>
  <c r="C35" i="4"/>
  <c r="C53" i="4" s="1"/>
  <c r="H32" i="15" s="1"/>
  <c r="C36" i="4"/>
  <c r="C54" i="4" s="1"/>
  <c r="H33" i="15" s="1"/>
  <c r="E52" i="15" s="1"/>
  <c r="C37" i="4"/>
  <c r="C55" i="4" s="1"/>
  <c r="H34" i="15" s="1"/>
  <c r="E51" i="3"/>
  <c r="F24" i="3"/>
  <c r="F41" i="3" s="1"/>
  <c r="I22" i="16" s="1"/>
  <c r="F25" i="3"/>
  <c r="F42" i="3" s="1"/>
  <c r="I23" i="16" s="1"/>
  <c r="F26" i="3"/>
  <c r="F43" i="3" s="1"/>
  <c r="I24" i="16" s="1"/>
  <c r="F27" i="3"/>
  <c r="F44" i="3" s="1"/>
  <c r="I25" i="16" s="1"/>
  <c r="F28" i="3"/>
  <c r="F45" i="3" s="1"/>
  <c r="I26" i="16" s="1"/>
  <c r="F29" i="3"/>
  <c r="F46" i="3" s="1"/>
  <c r="I27" i="16" s="1"/>
  <c r="F30" i="3"/>
  <c r="F47" i="3" s="1"/>
  <c r="I28" i="16" s="1"/>
  <c r="F31" i="3"/>
  <c r="F48" i="3" s="1"/>
  <c r="I29" i="16" s="1"/>
  <c r="F32" i="3"/>
  <c r="F49" i="3" s="1"/>
  <c r="I30" i="16" s="1"/>
  <c r="F33" i="3"/>
  <c r="F50" i="3" s="1"/>
  <c r="I31" i="16" s="1"/>
  <c r="F34" i="3"/>
  <c r="F51" i="3" s="1"/>
  <c r="I32" i="16" s="1"/>
  <c r="F35" i="3"/>
  <c r="F52" i="3" s="1"/>
  <c r="I33" i="16" s="1"/>
  <c r="F36" i="3"/>
  <c r="F53" i="3" s="1"/>
  <c r="I34" i="16" s="1"/>
  <c r="E24" i="3"/>
  <c r="E41" i="3" s="1"/>
  <c r="E25" i="3"/>
  <c r="E42" i="3" s="1"/>
  <c r="E26" i="3"/>
  <c r="E43" i="3" s="1"/>
  <c r="E27" i="3"/>
  <c r="E44" i="3" s="1"/>
  <c r="E28" i="3"/>
  <c r="E45" i="3" s="1"/>
  <c r="E29" i="3"/>
  <c r="E46" i="3" s="1"/>
  <c r="E30" i="3"/>
  <c r="E47" i="3" s="1"/>
  <c r="E31" i="3"/>
  <c r="E48" i="3" s="1"/>
  <c r="E32" i="3"/>
  <c r="E49" i="3" s="1"/>
  <c r="E33" i="3"/>
  <c r="E50" i="3" s="1"/>
  <c r="E34" i="3"/>
  <c r="E35" i="3"/>
  <c r="E52" i="3" s="1"/>
  <c r="E36" i="3"/>
  <c r="E53" i="3" s="1"/>
  <c r="D24" i="3"/>
  <c r="D41" i="3" s="1"/>
  <c r="D25" i="3"/>
  <c r="D42" i="3" s="1"/>
  <c r="D26" i="3"/>
  <c r="D43" i="3" s="1"/>
  <c r="D27" i="3"/>
  <c r="D44" i="3" s="1"/>
  <c r="D28" i="3"/>
  <c r="D45" i="3" s="1"/>
  <c r="D29" i="3"/>
  <c r="D46" i="3" s="1"/>
  <c r="D30" i="3"/>
  <c r="D47" i="3" s="1"/>
  <c r="D31" i="3"/>
  <c r="D48" i="3" s="1"/>
  <c r="D32" i="3"/>
  <c r="D49" i="3" s="1"/>
  <c r="D33" i="3"/>
  <c r="D50" i="3" s="1"/>
  <c r="D34" i="3"/>
  <c r="D51" i="3" s="1"/>
  <c r="D35" i="3"/>
  <c r="D52" i="3" s="1"/>
  <c r="D36" i="3"/>
  <c r="D53" i="3" s="1"/>
  <c r="C24" i="3"/>
  <c r="C41" i="3" s="1"/>
  <c r="I22" i="15" s="1"/>
  <c r="C25" i="3"/>
  <c r="C42" i="3" s="1"/>
  <c r="I23" i="15" s="1"/>
  <c r="C26" i="3"/>
  <c r="C43" i="3" s="1"/>
  <c r="I24" i="15" s="1"/>
  <c r="C27" i="3"/>
  <c r="C44" i="3" s="1"/>
  <c r="I25" i="15" s="1"/>
  <c r="C28" i="3"/>
  <c r="C45" i="3" s="1"/>
  <c r="I26" i="15" s="1"/>
  <c r="C29" i="3"/>
  <c r="C46" i="3" s="1"/>
  <c r="I27" i="15" s="1"/>
  <c r="C30" i="3"/>
  <c r="C47" i="3" s="1"/>
  <c r="I28" i="15" s="1"/>
  <c r="C31" i="3"/>
  <c r="C48" i="3" s="1"/>
  <c r="I29" i="15" s="1"/>
  <c r="C32" i="3"/>
  <c r="C49" i="3" s="1"/>
  <c r="I30" i="15" s="1"/>
  <c r="C33" i="3"/>
  <c r="C50" i="3" s="1"/>
  <c r="I31" i="15" s="1"/>
  <c r="C34" i="3"/>
  <c r="C51" i="3" s="1"/>
  <c r="I32" i="15" s="1"/>
  <c r="C35" i="3"/>
  <c r="C52" i="3" s="1"/>
  <c r="I33" i="15" s="1"/>
  <c r="C36" i="3"/>
  <c r="C53" i="3" s="1"/>
  <c r="I34" i="15" s="1"/>
  <c r="F28" i="8"/>
  <c r="F47" i="8" s="1"/>
  <c r="F65" i="8" s="1"/>
  <c r="G22" i="16" s="1"/>
  <c r="F29" i="8"/>
  <c r="F48" i="8" s="1"/>
  <c r="F66" i="8" s="1"/>
  <c r="G23" i="16" s="1"/>
  <c r="F30" i="8"/>
  <c r="F49" i="8" s="1"/>
  <c r="F67" i="8" s="1"/>
  <c r="G24" i="16" s="1"/>
  <c r="F31" i="8"/>
  <c r="F50" i="8" s="1"/>
  <c r="F68" i="8" s="1"/>
  <c r="G25" i="16" s="1"/>
  <c r="F32" i="8"/>
  <c r="F51" i="8" s="1"/>
  <c r="F69" i="8" s="1"/>
  <c r="G26" i="16" s="1"/>
  <c r="F33" i="8"/>
  <c r="F52" i="8" s="1"/>
  <c r="F70" i="8" s="1"/>
  <c r="G27" i="16" s="1"/>
  <c r="F34" i="8"/>
  <c r="F53" i="8" s="1"/>
  <c r="F71" i="8" s="1"/>
  <c r="G28" i="16" s="1"/>
  <c r="F35" i="8"/>
  <c r="F54" i="8" s="1"/>
  <c r="F72" i="8" s="1"/>
  <c r="G29" i="16" s="1"/>
  <c r="F36" i="8"/>
  <c r="F55" i="8" s="1"/>
  <c r="F73" i="8" s="1"/>
  <c r="G30" i="16" s="1"/>
  <c r="F56" i="8"/>
  <c r="F74" i="8" s="1"/>
  <c r="G31" i="16" s="1"/>
  <c r="F38" i="8"/>
  <c r="F57" i="8" s="1"/>
  <c r="F75" i="8" s="1"/>
  <c r="G32" i="16" s="1"/>
  <c r="F39" i="8"/>
  <c r="F58" i="8" s="1"/>
  <c r="F76" i="8" s="1"/>
  <c r="G33" i="16" s="1"/>
  <c r="F40" i="8"/>
  <c r="F59" i="8" s="1"/>
  <c r="F77" i="8" s="1"/>
  <c r="G34" i="16" s="1"/>
  <c r="E28" i="8"/>
  <c r="E47" i="8" s="1"/>
  <c r="E65" i="8" s="1"/>
  <c r="E29" i="8"/>
  <c r="E48" i="8" s="1"/>
  <c r="E66" i="8" s="1"/>
  <c r="E30" i="8"/>
  <c r="E49" i="8" s="1"/>
  <c r="E67" i="8" s="1"/>
  <c r="E31" i="8"/>
  <c r="E50" i="8" s="1"/>
  <c r="E68" i="8" s="1"/>
  <c r="E32" i="8"/>
  <c r="E51" i="8" s="1"/>
  <c r="E69" i="8" s="1"/>
  <c r="E33" i="8"/>
  <c r="E52" i="8" s="1"/>
  <c r="E70" i="8" s="1"/>
  <c r="E34" i="8"/>
  <c r="E53" i="8" s="1"/>
  <c r="E71" i="8" s="1"/>
  <c r="E35" i="8"/>
  <c r="E54" i="8" s="1"/>
  <c r="E72" i="8" s="1"/>
  <c r="E36" i="8"/>
  <c r="E55" i="8" s="1"/>
  <c r="E73" i="8" s="1"/>
  <c r="E37" i="8"/>
  <c r="E56" i="8" s="1"/>
  <c r="E74" i="8" s="1"/>
  <c r="E38" i="8"/>
  <c r="E57" i="8" s="1"/>
  <c r="E75" i="8" s="1"/>
  <c r="E39" i="8"/>
  <c r="E58" i="8" s="1"/>
  <c r="E76" i="8" s="1"/>
  <c r="E40" i="8"/>
  <c r="E59" i="8" s="1"/>
  <c r="E77" i="8" s="1"/>
  <c r="D28" i="8"/>
  <c r="D47" i="8" s="1"/>
  <c r="D65" i="8" s="1"/>
  <c r="D29" i="8"/>
  <c r="D48" i="8" s="1"/>
  <c r="D66" i="8" s="1"/>
  <c r="D30" i="8"/>
  <c r="D49" i="8" s="1"/>
  <c r="D67" i="8" s="1"/>
  <c r="D31" i="8"/>
  <c r="D50" i="8" s="1"/>
  <c r="D68" i="8" s="1"/>
  <c r="D32" i="8"/>
  <c r="D51" i="8" s="1"/>
  <c r="D69" i="8" s="1"/>
  <c r="D33" i="8"/>
  <c r="D52" i="8" s="1"/>
  <c r="D70" i="8" s="1"/>
  <c r="D34" i="8"/>
  <c r="D53" i="8" s="1"/>
  <c r="D71" i="8" s="1"/>
  <c r="D35" i="8"/>
  <c r="D54" i="8" s="1"/>
  <c r="D72" i="8" s="1"/>
  <c r="D36" i="8"/>
  <c r="D55" i="8" s="1"/>
  <c r="D73" i="8" s="1"/>
  <c r="D37" i="8"/>
  <c r="D56" i="8" s="1"/>
  <c r="D74" i="8" s="1"/>
  <c r="D38" i="8"/>
  <c r="D57" i="8" s="1"/>
  <c r="D75" i="8" s="1"/>
  <c r="D39" i="8"/>
  <c r="D58" i="8" s="1"/>
  <c r="D76" i="8" s="1"/>
  <c r="D40" i="8"/>
  <c r="D59" i="8" s="1"/>
  <c r="D77" i="8" s="1"/>
  <c r="C28" i="8"/>
  <c r="C47" i="8" s="1"/>
  <c r="C65" i="8" s="1"/>
  <c r="G22" i="15" s="1"/>
  <c r="C29" i="8"/>
  <c r="C48" i="8" s="1"/>
  <c r="C66" i="8" s="1"/>
  <c r="G23" i="15" s="1"/>
  <c r="C30" i="8"/>
  <c r="C49" i="8" s="1"/>
  <c r="C67" i="8" s="1"/>
  <c r="G24" i="15" s="1"/>
  <c r="C31" i="8"/>
  <c r="C50" i="8" s="1"/>
  <c r="C68" i="8" s="1"/>
  <c r="G25" i="15" s="1"/>
  <c r="C32" i="8"/>
  <c r="C51" i="8" s="1"/>
  <c r="C69" i="8" s="1"/>
  <c r="G26" i="15" s="1"/>
  <c r="C33" i="8"/>
  <c r="C52" i="8" s="1"/>
  <c r="C70" i="8" s="1"/>
  <c r="G27" i="15" s="1"/>
  <c r="C34" i="8"/>
  <c r="C53" i="8" s="1"/>
  <c r="C71" i="8" s="1"/>
  <c r="G28" i="15" s="1"/>
  <c r="C35" i="8"/>
  <c r="C54" i="8" s="1"/>
  <c r="C72" i="8" s="1"/>
  <c r="G29" i="15" s="1"/>
  <c r="C36" i="8"/>
  <c r="C55" i="8" s="1"/>
  <c r="C73" i="8" s="1"/>
  <c r="G30" i="15" s="1"/>
  <c r="C37" i="8"/>
  <c r="C56" i="8" s="1"/>
  <c r="C74" i="8" s="1"/>
  <c r="G31" i="15" s="1"/>
  <c r="C38" i="8"/>
  <c r="C57" i="8" s="1"/>
  <c r="C75" i="8" s="1"/>
  <c r="G32" i="15" s="1"/>
  <c r="C39" i="8"/>
  <c r="C58" i="8" s="1"/>
  <c r="C76" i="8" s="1"/>
  <c r="G33" i="15" s="1"/>
  <c r="C40" i="8"/>
  <c r="C59" i="8" s="1"/>
  <c r="C77" i="8" s="1"/>
  <c r="G34" i="15" s="1"/>
  <c r="F29" i="7"/>
  <c r="F48" i="7" s="1"/>
  <c r="F66" i="7" s="1"/>
  <c r="F22" i="16" s="1"/>
  <c r="F30" i="7"/>
  <c r="F49" i="7" s="1"/>
  <c r="F67" i="7" s="1"/>
  <c r="F23" i="16" s="1"/>
  <c r="F31" i="7"/>
  <c r="F50" i="7" s="1"/>
  <c r="F68" i="7" s="1"/>
  <c r="F24" i="16" s="1"/>
  <c r="F32" i="7"/>
  <c r="F51" i="7" s="1"/>
  <c r="F69" i="7" s="1"/>
  <c r="F25" i="16" s="1"/>
  <c r="F33" i="7"/>
  <c r="F52" i="7" s="1"/>
  <c r="F70" i="7" s="1"/>
  <c r="F26" i="16" s="1"/>
  <c r="F34" i="7"/>
  <c r="F53" i="7" s="1"/>
  <c r="F71" i="7" s="1"/>
  <c r="F27" i="16" s="1"/>
  <c r="F35" i="7"/>
  <c r="F54" i="7" s="1"/>
  <c r="F72" i="7" s="1"/>
  <c r="F28" i="16" s="1"/>
  <c r="F36" i="7"/>
  <c r="F55" i="7" s="1"/>
  <c r="F73" i="7" s="1"/>
  <c r="F29" i="16" s="1"/>
  <c r="F37" i="7"/>
  <c r="F56" i="7" s="1"/>
  <c r="F74" i="7" s="1"/>
  <c r="F30" i="16" s="1"/>
  <c r="F38" i="7"/>
  <c r="F57" i="7" s="1"/>
  <c r="F75" i="7" s="1"/>
  <c r="F31" i="16" s="1"/>
  <c r="F39" i="7"/>
  <c r="F58" i="7" s="1"/>
  <c r="F76" i="7" s="1"/>
  <c r="F32" i="16" s="1"/>
  <c r="F40" i="7"/>
  <c r="F59" i="7" s="1"/>
  <c r="F77" i="7" s="1"/>
  <c r="F33" i="16" s="1"/>
  <c r="F41" i="7"/>
  <c r="F60" i="7" s="1"/>
  <c r="F78" i="7" s="1"/>
  <c r="F34" i="16" s="1"/>
  <c r="F42" i="7"/>
  <c r="E29" i="7"/>
  <c r="E48" i="7" s="1"/>
  <c r="E66" i="7" s="1"/>
  <c r="E30" i="7"/>
  <c r="E49" i="7" s="1"/>
  <c r="E67" i="7" s="1"/>
  <c r="E31" i="7"/>
  <c r="E50" i="7" s="1"/>
  <c r="E68" i="7" s="1"/>
  <c r="E32" i="7"/>
  <c r="E51" i="7" s="1"/>
  <c r="E69" i="7" s="1"/>
  <c r="E33" i="7"/>
  <c r="E52" i="7" s="1"/>
  <c r="E70" i="7" s="1"/>
  <c r="E34" i="7"/>
  <c r="E53" i="7" s="1"/>
  <c r="E71" i="7" s="1"/>
  <c r="E35" i="7"/>
  <c r="E54" i="7" s="1"/>
  <c r="E72" i="7" s="1"/>
  <c r="E36" i="7"/>
  <c r="E55" i="7" s="1"/>
  <c r="E73" i="7" s="1"/>
  <c r="E37" i="7"/>
  <c r="E56" i="7" s="1"/>
  <c r="E74" i="7" s="1"/>
  <c r="E38" i="7"/>
  <c r="E57" i="7" s="1"/>
  <c r="E75" i="7" s="1"/>
  <c r="E39" i="7"/>
  <c r="E58" i="7" s="1"/>
  <c r="E76" i="7" s="1"/>
  <c r="E40" i="7"/>
  <c r="E59" i="7" s="1"/>
  <c r="E77" i="7" s="1"/>
  <c r="E41" i="7"/>
  <c r="E60" i="7" s="1"/>
  <c r="E78" i="7" s="1"/>
  <c r="E42" i="7"/>
  <c r="D29" i="7"/>
  <c r="D48" i="7" s="1"/>
  <c r="D66" i="7" s="1"/>
  <c r="D30" i="7"/>
  <c r="D49" i="7" s="1"/>
  <c r="D67" i="7" s="1"/>
  <c r="D31" i="7"/>
  <c r="D50" i="7" s="1"/>
  <c r="D68" i="7" s="1"/>
  <c r="D32" i="7"/>
  <c r="D51" i="7" s="1"/>
  <c r="D69" i="7" s="1"/>
  <c r="D33" i="7"/>
  <c r="D52" i="7" s="1"/>
  <c r="D70" i="7" s="1"/>
  <c r="D34" i="7"/>
  <c r="D53" i="7" s="1"/>
  <c r="D71" i="7" s="1"/>
  <c r="D35" i="7"/>
  <c r="D54" i="7" s="1"/>
  <c r="D72" i="7" s="1"/>
  <c r="D36" i="7"/>
  <c r="D55" i="7" s="1"/>
  <c r="D73" i="7" s="1"/>
  <c r="D37" i="7"/>
  <c r="D56" i="7" s="1"/>
  <c r="D74" i="7" s="1"/>
  <c r="D38" i="7"/>
  <c r="D57" i="7" s="1"/>
  <c r="D75" i="7" s="1"/>
  <c r="D39" i="7"/>
  <c r="D58" i="7" s="1"/>
  <c r="D76" i="7" s="1"/>
  <c r="D40" i="7"/>
  <c r="D59" i="7" s="1"/>
  <c r="D77" i="7" s="1"/>
  <c r="D41" i="7"/>
  <c r="D60" i="7" s="1"/>
  <c r="D78" i="7" s="1"/>
  <c r="D42" i="7"/>
  <c r="C29" i="7"/>
  <c r="C48" i="7" s="1"/>
  <c r="C66" i="7" s="1"/>
  <c r="F22" i="15" s="1"/>
  <c r="C30" i="7"/>
  <c r="C49" i="7" s="1"/>
  <c r="C67" i="7" s="1"/>
  <c r="F23" i="15" s="1"/>
  <c r="C31" i="7"/>
  <c r="C50" i="7" s="1"/>
  <c r="C68" i="7" s="1"/>
  <c r="F24" i="15" s="1"/>
  <c r="C32" i="7"/>
  <c r="C51" i="7" s="1"/>
  <c r="C69" i="7" s="1"/>
  <c r="F25" i="15" s="1"/>
  <c r="C33" i="7"/>
  <c r="C52" i="7" s="1"/>
  <c r="C70" i="7" s="1"/>
  <c r="F26" i="15" s="1"/>
  <c r="C34" i="7"/>
  <c r="C53" i="7" s="1"/>
  <c r="C71" i="7" s="1"/>
  <c r="F27" i="15" s="1"/>
  <c r="C35" i="7"/>
  <c r="C54" i="7" s="1"/>
  <c r="C72" i="7" s="1"/>
  <c r="F28" i="15" s="1"/>
  <c r="C36" i="7"/>
  <c r="C55" i="7" s="1"/>
  <c r="C73" i="7" s="1"/>
  <c r="F29" i="15" s="1"/>
  <c r="C37" i="7"/>
  <c r="C56" i="7" s="1"/>
  <c r="C74" i="7" s="1"/>
  <c r="F30" i="15" s="1"/>
  <c r="C38" i="7"/>
  <c r="C57" i="7" s="1"/>
  <c r="C75" i="7" s="1"/>
  <c r="F31" i="15" s="1"/>
  <c r="C39" i="7"/>
  <c r="C58" i="7" s="1"/>
  <c r="C76" i="7" s="1"/>
  <c r="F32" i="15" s="1"/>
  <c r="C40" i="7"/>
  <c r="C59" i="7" s="1"/>
  <c r="C77" i="7" s="1"/>
  <c r="F33" i="15" s="1"/>
  <c r="C41" i="7"/>
  <c r="C60" i="7" s="1"/>
  <c r="C78" i="7" s="1"/>
  <c r="F34" i="15" s="1"/>
  <c r="C42" i="7"/>
  <c r="F25" i="6"/>
  <c r="F43" i="6" s="1"/>
  <c r="E22" i="16" s="1"/>
  <c r="F26" i="6"/>
  <c r="F44" i="6" s="1"/>
  <c r="E23" i="16" s="1"/>
  <c r="F27" i="6"/>
  <c r="F45" i="6" s="1"/>
  <c r="E24" i="16" s="1"/>
  <c r="F28" i="6"/>
  <c r="F46" i="6" s="1"/>
  <c r="E25" i="16" s="1"/>
  <c r="F29" i="6"/>
  <c r="F47" i="6" s="1"/>
  <c r="E26" i="16" s="1"/>
  <c r="F30" i="6"/>
  <c r="F48" i="6" s="1"/>
  <c r="E27" i="16" s="1"/>
  <c r="F31" i="6"/>
  <c r="F49" i="6" s="1"/>
  <c r="E28" i="16" s="1"/>
  <c r="F32" i="6"/>
  <c r="F50" i="6" s="1"/>
  <c r="E29" i="16" s="1"/>
  <c r="F33" i="6"/>
  <c r="F51" i="6" s="1"/>
  <c r="E30" i="16" s="1"/>
  <c r="F34" i="6"/>
  <c r="F52" i="6" s="1"/>
  <c r="E31" i="16" s="1"/>
  <c r="F35" i="6"/>
  <c r="F53" i="6" s="1"/>
  <c r="E32" i="16" s="1"/>
  <c r="F36" i="6"/>
  <c r="F54" i="6" s="1"/>
  <c r="E33" i="16" s="1"/>
  <c r="F37" i="6"/>
  <c r="F55" i="6" s="1"/>
  <c r="E34" i="16" s="1"/>
  <c r="E25" i="6"/>
  <c r="E43" i="6" s="1"/>
  <c r="E26" i="6"/>
  <c r="E44" i="6" s="1"/>
  <c r="E27" i="6"/>
  <c r="E45" i="6" s="1"/>
  <c r="E28" i="6"/>
  <c r="E46" i="6" s="1"/>
  <c r="E29" i="6"/>
  <c r="E47" i="6" s="1"/>
  <c r="E30" i="6"/>
  <c r="E48" i="6" s="1"/>
  <c r="E31" i="6"/>
  <c r="E49" i="6" s="1"/>
  <c r="E32" i="6"/>
  <c r="E50" i="6" s="1"/>
  <c r="E33" i="6"/>
  <c r="E51" i="6" s="1"/>
  <c r="E34" i="6"/>
  <c r="E52" i="6" s="1"/>
  <c r="E35" i="6"/>
  <c r="E53" i="6" s="1"/>
  <c r="E36" i="6"/>
  <c r="E54" i="6" s="1"/>
  <c r="E37" i="6"/>
  <c r="E55" i="6" s="1"/>
  <c r="D25" i="6"/>
  <c r="D43" i="6" s="1"/>
  <c r="D26" i="6"/>
  <c r="D44" i="6" s="1"/>
  <c r="D27" i="6"/>
  <c r="D45" i="6" s="1"/>
  <c r="D28" i="6"/>
  <c r="D46" i="6" s="1"/>
  <c r="D29" i="6"/>
  <c r="D47" i="6" s="1"/>
  <c r="D30" i="6"/>
  <c r="D48" i="6" s="1"/>
  <c r="D31" i="6"/>
  <c r="D49" i="6" s="1"/>
  <c r="D32" i="6"/>
  <c r="D50" i="6" s="1"/>
  <c r="D33" i="6"/>
  <c r="D51" i="6" s="1"/>
  <c r="D34" i="6"/>
  <c r="D52" i="6" s="1"/>
  <c r="D35" i="6"/>
  <c r="D53" i="6" s="1"/>
  <c r="D36" i="6"/>
  <c r="D54" i="6" s="1"/>
  <c r="D37" i="6"/>
  <c r="D55" i="6" s="1"/>
  <c r="C25" i="6"/>
  <c r="C43" i="6" s="1"/>
  <c r="E22" i="15" s="1"/>
  <c r="C26" i="6"/>
  <c r="C44" i="6" s="1"/>
  <c r="E23" i="15" s="1"/>
  <c r="C27" i="6"/>
  <c r="C45" i="6" s="1"/>
  <c r="E24" i="15" s="1"/>
  <c r="C28" i="6"/>
  <c r="C46" i="6" s="1"/>
  <c r="E25" i="15" s="1"/>
  <c r="C29" i="6"/>
  <c r="C47" i="6" s="1"/>
  <c r="E26" i="15" s="1"/>
  <c r="C30" i="6"/>
  <c r="C48" i="6" s="1"/>
  <c r="E27" i="15" s="1"/>
  <c r="C31" i="6"/>
  <c r="C49" i="6" s="1"/>
  <c r="E28" i="15" s="1"/>
  <c r="C32" i="6"/>
  <c r="C50" i="6" s="1"/>
  <c r="E29" i="15" s="1"/>
  <c r="C33" i="6"/>
  <c r="C51" i="6" s="1"/>
  <c r="E30" i="15" s="1"/>
  <c r="C34" i="6"/>
  <c r="C52" i="6" s="1"/>
  <c r="E31" i="15" s="1"/>
  <c r="C35" i="6"/>
  <c r="C53" i="6" s="1"/>
  <c r="E32" i="15" s="1"/>
  <c r="C36" i="6"/>
  <c r="C54" i="6" s="1"/>
  <c r="E33" i="15" s="1"/>
  <c r="C37" i="6"/>
  <c r="C55" i="6" s="1"/>
  <c r="E34" i="15" s="1"/>
  <c r="F25" i="5"/>
  <c r="F43" i="5" s="1"/>
  <c r="D22" i="16" s="1"/>
  <c r="F26" i="5"/>
  <c r="F44" i="5" s="1"/>
  <c r="D23" i="16" s="1"/>
  <c r="F27" i="5"/>
  <c r="F45" i="5" s="1"/>
  <c r="D24" i="16" s="1"/>
  <c r="F28" i="5"/>
  <c r="F46" i="5" s="1"/>
  <c r="D25" i="16" s="1"/>
  <c r="F29" i="5"/>
  <c r="F47" i="5" s="1"/>
  <c r="D26" i="16" s="1"/>
  <c r="F30" i="5"/>
  <c r="F48" i="5" s="1"/>
  <c r="D27" i="16" s="1"/>
  <c r="C45" i="16" s="1"/>
  <c r="F31" i="5"/>
  <c r="F49" i="5" s="1"/>
  <c r="D28" i="16" s="1"/>
  <c r="F32" i="5"/>
  <c r="F50" i="5" s="1"/>
  <c r="D29" i="16" s="1"/>
  <c r="F33" i="5"/>
  <c r="F51" i="5" s="1"/>
  <c r="D30" i="16" s="1"/>
  <c r="F34" i="5"/>
  <c r="F52" i="5" s="1"/>
  <c r="D31" i="16" s="1"/>
  <c r="F35" i="5"/>
  <c r="F53" i="5" s="1"/>
  <c r="D32" i="16" s="1"/>
  <c r="F36" i="5"/>
  <c r="F54" i="5" s="1"/>
  <c r="D33" i="16" s="1"/>
  <c r="F37" i="5"/>
  <c r="E25" i="5"/>
  <c r="E43" i="5" s="1"/>
  <c r="E26" i="5"/>
  <c r="E44" i="5" s="1"/>
  <c r="E27" i="5"/>
  <c r="E45" i="5" s="1"/>
  <c r="E28" i="5"/>
  <c r="E46" i="5" s="1"/>
  <c r="E29" i="5"/>
  <c r="E47" i="5" s="1"/>
  <c r="E30" i="5"/>
  <c r="E48" i="5" s="1"/>
  <c r="E31" i="5"/>
  <c r="E49" i="5" s="1"/>
  <c r="E32" i="5"/>
  <c r="E50" i="5" s="1"/>
  <c r="E33" i="5"/>
  <c r="E51" i="5" s="1"/>
  <c r="E34" i="5"/>
  <c r="E52" i="5" s="1"/>
  <c r="E35" i="5"/>
  <c r="E53" i="5" s="1"/>
  <c r="E36" i="5"/>
  <c r="E54" i="5" s="1"/>
  <c r="E37" i="5"/>
  <c r="E55" i="5" s="1"/>
  <c r="D25" i="5"/>
  <c r="D43" i="5" s="1"/>
  <c r="D26" i="5"/>
  <c r="D44" i="5" s="1"/>
  <c r="D27" i="5"/>
  <c r="D45" i="5" s="1"/>
  <c r="D28" i="5"/>
  <c r="D46" i="5" s="1"/>
  <c r="D29" i="5"/>
  <c r="D47" i="5" s="1"/>
  <c r="D30" i="5"/>
  <c r="D48" i="5" s="1"/>
  <c r="D31" i="5"/>
  <c r="D49" i="5" s="1"/>
  <c r="D32" i="5"/>
  <c r="D50" i="5" s="1"/>
  <c r="D33" i="5"/>
  <c r="D51" i="5" s="1"/>
  <c r="D34" i="5"/>
  <c r="D52" i="5" s="1"/>
  <c r="D35" i="5"/>
  <c r="D53" i="5" s="1"/>
  <c r="D36" i="5"/>
  <c r="D54" i="5" s="1"/>
  <c r="D37" i="5"/>
  <c r="D55" i="5" s="1"/>
  <c r="C25" i="5"/>
  <c r="C43" i="5" s="1"/>
  <c r="D22" i="15" s="1"/>
  <c r="C26" i="5"/>
  <c r="C44" i="5" s="1"/>
  <c r="D23" i="15" s="1"/>
  <c r="C27" i="5"/>
  <c r="C45" i="5" s="1"/>
  <c r="D24" i="15" s="1"/>
  <c r="C28" i="5"/>
  <c r="C46" i="5" s="1"/>
  <c r="D25" i="15" s="1"/>
  <c r="C29" i="5"/>
  <c r="C47" i="5" s="1"/>
  <c r="D26" i="15" s="1"/>
  <c r="C30" i="5"/>
  <c r="C48" i="5" s="1"/>
  <c r="D27" i="15" s="1"/>
  <c r="C31" i="5"/>
  <c r="C49" i="5" s="1"/>
  <c r="D28" i="15" s="1"/>
  <c r="C32" i="5"/>
  <c r="C50" i="5" s="1"/>
  <c r="D29" i="15" s="1"/>
  <c r="C33" i="5"/>
  <c r="C51" i="5" s="1"/>
  <c r="D30" i="15" s="1"/>
  <c r="C34" i="5"/>
  <c r="C52" i="5" s="1"/>
  <c r="D31" i="15" s="1"/>
  <c r="C35" i="5"/>
  <c r="C53" i="5" s="1"/>
  <c r="D32" i="15" s="1"/>
  <c r="C36" i="5"/>
  <c r="C54" i="5" s="1"/>
  <c r="D33" i="15" s="1"/>
  <c r="C37" i="5"/>
  <c r="C55" i="5" s="1"/>
  <c r="D34" i="15" s="1"/>
  <c r="D46" i="2"/>
  <c r="C49" i="2"/>
  <c r="C28" i="15" s="1"/>
  <c r="F25" i="2"/>
  <c r="F43" i="2" s="1"/>
  <c r="C22" i="16" s="1"/>
  <c r="F26" i="2"/>
  <c r="F44" i="2" s="1"/>
  <c r="C23" i="16" s="1"/>
  <c r="F27" i="2"/>
  <c r="F45" i="2" s="1"/>
  <c r="C24" i="16" s="1"/>
  <c r="F28" i="2"/>
  <c r="F46" i="2" s="1"/>
  <c r="C25" i="16" s="1"/>
  <c r="F29" i="2"/>
  <c r="F47" i="2" s="1"/>
  <c r="C26" i="16" s="1"/>
  <c r="F30" i="2"/>
  <c r="F48" i="2" s="1"/>
  <c r="C27" i="16" s="1"/>
  <c r="F31" i="2"/>
  <c r="F49" i="2" s="1"/>
  <c r="C28" i="16" s="1"/>
  <c r="F32" i="2"/>
  <c r="F50" i="2" s="1"/>
  <c r="C29" i="16" s="1"/>
  <c r="F33" i="2"/>
  <c r="F51" i="2" s="1"/>
  <c r="C30" i="16" s="1"/>
  <c r="F34" i="2"/>
  <c r="F52" i="2" s="1"/>
  <c r="C31" i="16" s="1"/>
  <c r="F35" i="2"/>
  <c r="F53" i="2" s="1"/>
  <c r="C32" i="16" s="1"/>
  <c r="F36" i="2"/>
  <c r="F54" i="2" s="1"/>
  <c r="C33" i="16" s="1"/>
  <c r="F37" i="2"/>
  <c r="F55" i="2" s="1"/>
  <c r="C34" i="16" s="1"/>
  <c r="E25" i="2"/>
  <c r="E43" i="2" s="1"/>
  <c r="E26" i="2"/>
  <c r="E44" i="2" s="1"/>
  <c r="E27" i="2"/>
  <c r="E45" i="2" s="1"/>
  <c r="E28" i="2"/>
  <c r="E46" i="2" s="1"/>
  <c r="E29" i="2"/>
  <c r="E47" i="2" s="1"/>
  <c r="E30" i="2"/>
  <c r="E48" i="2" s="1"/>
  <c r="E31" i="2"/>
  <c r="E49" i="2" s="1"/>
  <c r="E32" i="2"/>
  <c r="E50" i="2" s="1"/>
  <c r="E33" i="2"/>
  <c r="E51" i="2" s="1"/>
  <c r="E34" i="2"/>
  <c r="E52" i="2" s="1"/>
  <c r="E35" i="2"/>
  <c r="E53" i="2" s="1"/>
  <c r="E36" i="2"/>
  <c r="E54" i="2" s="1"/>
  <c r="E37" i="2"/>
  <c r="E55" i="2" s="1"/>
  <c r="D25" i="2"/>
  <c r="D43" i="2" s="1"/>
  <c r="D26" i="2"/>
  <c r="D44" i="2" s="1"/>
  <c r="D27" i="2"/>
  <c r="D45" i="2" s="1"/>
  <c r="D28" i="2"/>
  <c r="D29" i="2"/>
  <c r="D47" i="2" s="1"/>
  <c r="D30" i="2"/>
  <c r="D48" i="2" s="1"/>
  <c r="D31" i="2"/>
  <c r="D49" i="2" s="1"/>
  <c r="D32" i="2"/>
  <c r="D50" i="2" s="1"/>
  <c r="D33" i="2"/>
  <c r="D51" i="2" s="1"/>
  <c r="D34" i="2"/>
  <c r="D52" i="2" s="1"/>
  <c r="D35" i="2"/>
  <c r="D53" i="2" s="1"/>
  <c r="D36" i="2"/>
  <c r="D54" i="2" s="1"/>
  <c r="D37" i="2"/>
  <c r="D55" i="2" s="1"/>
  <c r="C25" i="2"/>
  <c r="C43" i="2" s="1"/>
  <c r="C22" i="15" s="1"/>
  <c r="C26" i="2"/>
  <c r="C44" i="2" s="1"/>
  <c r="C23" i="15" s="1"/>
  <c r="C27" i="2"/>
  <c r="C45" i="2" s="1"/>
  <c r="C24" i="15" s="1"/>
  <c r="C28" i="2"/>
  <c r="C46" i="2" s="1"/>
  <c r="C25" i="15" s="1"/>
  <c r="C29" i="2"/>
  <c r="C47" i="2" s="1"/>
  <c r="C26" i="15" s="1"/>
  <c r="C30" i="2"/>
  <c r="C48" i="2" s="1"/>
  <c r="C27" i="15" s="1"/>
  <c r="C31" i="2"/>
  <c r="C32" i="2"/>
  <c r="C50" i="2" s="1"/>
  <c r="C29" i="15" s="1"/>
  <c r="C33" i="2"/>
  <c r="C51" i="2" s="1"/>
  <c r="C30" i="15" s="1"/>
  <c r="C34" i="2"/>
  <c r="C52" i="2" s="1"/>
  <c r="C31" i="15" s="1"/>
  <c r="C35" i="2"/>
  <c r="C53" i="2" s="1"/>
  <c r="C32" i="15" s="1"/>
  <c r="C36" i="2"/>
  <c r="C54" i="2" s="1"/>
  <c r="C33" i="15" s="1"/>
  <c r="C37" i="2"/>
  <c r="C55" i="2" s="1"/>
  <c r="C34" i="15" s="1"/>
  <c r="F25" i="1"/>
  <c r="F42" i="1" s="1"/>
  <c r="F26" i="1"/>
  <c r="F43" i="1" s="1"/>
  <c r="F27" i="1"/>
  <c r="F44" i="1" s="1"/>
  <c r="F28" i="1"/>
  <c r="F45" i="1" s="1"/>
  <c r="F29" i="1"/>
  <c r="F46" i="1" s="1"/>
  <c r="F30" i="1"/>
  <c r="F47" i="1" s="1"/>
  <c r="F31" i="1"/>
  <c r="F48" i="1" s="1"/>
  <c r="F32" i="1"/>
  <c r="F49" i="1" s="1"/>
  <c r="F33" i="1"/>
  <c r="F50" i="1" s="1"/>
  <c r="F34" i="1"/>
  <c r="F51" i="1" s="1"/>
  <c r="F35" i="1"/>
  <c r="F52" i="1" s="1"/>
  <c r="F36" i="1"/>
  <c r="F53" i="1" s="1"/>
  <c r="F37" i="1"/>
  <c r="F54" i="1" s="1"/>
  <c r="F38" i="1"/>
  <c r="E25" i="1"/>
  <c r="E42" i="1" s="1"/>
  <c r="E26" i="1"/>
  <c r="E43" i="1" s="1"/>
  <c r="E27" i="1"/>
  <c r="E44" i="1" s="1"/>
  <c r="E28" i="1"/>
  <c r="E45" i="1" s="1"/>
  <c r="E29" i="1"/>
  <c r="E46" i="1" s="1"/>
  <c r="E30" i="1"/>
  <c r="E47" i="1" s="1"/>
  <c r="E31" i="1"/>
  <c r="E48" i="1" s="1"/>
  <c r="E32" i="1"/>
  <c r="E49" i="1" s="1"/>
  <c r="E33" i="1"/>
  <c r="E50" i="1" s="1"/>
  <c r="E34" i="1"/>
  <c r="E51" i="1" s="1"/>
  <c r="E35" i="1"/>
  <c r="E52" i="1" s="1"/>
  <c r="E36" i="1"/>
  <c r="E53" i="1" s="1"/>
  <c r="E37" i="1"/>
  <c r="E54" i="1" s="1"/>
  <c r="E38" i="1"/>
  <c r="D25" i="1"/>
  <c r="D42" i="1" s="1"/>
  <c r="D26" i="1"/>
  <c r="D43" i="1" s="1"/>
  <c r="D27" i="1"/>
  <c r="D44" i="1" s="1"/>
  <c r="D28" i="1"/>
  <c r="D45" i="1" s="1"/>
  <c r="D29" i="1"/>
  <c r="D46" i="1" s="1"/>
  <c r="D30" i="1"/>
  <c r="D47" i="1" s="1"/>
  <c r="D31" i="1"/>
  <c r="D48" i="1" s="1"/>
  <c r="D32" i="1"/>
  <c r="D49" i="1" s="1"/>
  <c r="D33" i="1"/>
  <c r="D50" i="1" s="1"/>
  <c r="D34" i="1"/>
  <c r="D51" i="1" s="1"/>
  <c r="D35" i="1"/>
  <c r="D52" i="1" s="1"/>
  <c r="D36" i="1"/>
  <c r="D53" i="1" s="1"/>
  <c r="D37" i="1"/>
  <c r="D54" i="1" s="1"/>
  <c r="D38" i="1"/>
  <c r="C25" i="1"/>
  <c r="C42" i="1" s="1"/>
  <c r="C26" i="1"/>
  <c r="C43" i="1" s="1"/>
  <c r="C27" i="1"/>
  <c r="C44" i="1" s="1"/>
  <c r="C28" i="1"/>
  <c r="C45" i="1" s="1"/>
  <c r="C29" i="1"/>
  <c r="C46" i="1" s="1"/>
  <c r="C30" i="1"/>
  <c r="C47" i="1" s="1"/>
  <c r="C31" i="1"/>
  <c r="C48" i="1" s="1"/>
  <c r="C32" i="1"/>
  <c r="C49" i="1" s="1"/>
  <c r="C33" i="1"/>
  <c r="C50" i="1" s="1"/>
  <c r="C34" i="1"/>
  <c r="C51" i="1" s="1"/>
  <c r="C35" i="1"/>
  <c r="C52" i="1" s="1"/>
  <c r="C36" i="1"/>
  <c r="C53" i="1" s="1"/>
  <c r="C37" i="1"/>
  <c r="C54" i="1" s="1"/>
  <c r="C38" i="1"/>
  <c r="C43" i="15" l="1"/>
  <c r="C49" i="16"/>
  <c r="D49" i="16"/>
  <c r="D45" i="16"/>
  <c r="D41" i="16"/>
  <c r="D50" i="15"/>
  <c r="D51" i="15"/>
  <c r="D47" i="15"/>
  <c r="D52" i="16"/>
  <c r="D48" i="16"/>
  <c r="D44" i="16"/>
  <c r="D40" i="16"/>
  <c r="D45" i="15"/>
  <c r="D42" i="15"/>
  <c r="F51" i="15"/>
  <c r="F47" i="15"/>
  <c r="F43" i="15"/>
  <c r="F49" i="16"/>
  <c r="F45" i="16"/>
  <c r="F41" i="16"/>
  <c r="F42" i="15"/>
  <c r="F53" i="15"/>
  <c r="F49" i="15"/>
  <c r="F45" i="15"/>
  <c r="F41" i="15"/>
  <c r="F51" i="16"/>
  <c r="F47" i="16"/>
  <c r="F43" i="16"/>
  <c r="E49" i="15"/>
  <c r="E41" i="15"/>
  <c r="E47" i="16"/>
  <c r="D50" i="16"/>
  <c r="D46" i="16"/>
  <c r="D42" i="16"/>
  <c r="D52" i="15"/>
  <c r="D48" i="15"/>
  <c r="D44" i="15"/>
  <c r="C51" i="15"/>
  <c r="C41" i="16"/>
  <c r="C52" i="15"/>
  <c r="C50" i="16"/>
  <c r="C46" i="16"/>
  <c r="C42" i="16"/>
  <c r="E12" i="15"/>
  <c r="E12" i="16"/>
  <c r="E4" i="15"/>
  <c r="E4" i="16"/>
  <c r="F10" i="16"/>
  <c r="F10" i="15"/>
  <c r="B28" i="16"/>
  <c r="B25" i="15"/>
  <c r="C7" i="15"/>
  <c r="C7" i="16"/>
  <c r="D47" i="16"/>
  <c r="E46" i="15"/>
  <c r="E52" i="16"/>
  <c r="E44" i="16"/>
  <c r="E16" i="16"/>
  <c r="E16" i="15"/>
  <c r="E8" i="15"/>
  <c r="E8" i="16"/>
  <c r="F14" i="16"/>
  <c r="F14" i="15"/>
  <c r="B32" i="16"/>
  <c r="F6" i="16"/>
  <c r="F6" i="15"/>
  <c r="B24" i="16"/>
  <c r="C47" i="15"/>
  <c r="B33" i="15"/>
  <c r="C15" i="15"/>
  <c r="C15" i="16"/>
  <c r="B29" i="15"/>
  <c r="L29" i="15" s="1"/>
  <c r="C11" i="15"/>
  <c r="C11" i="16"/>
  <c r="F9" i="16"/>
  <c r="F9" i="15"/>
  <c r="B27" i="16"/>
  <c r="F9" i="12"/>
  <c r="D41" i="15"/>
  <c r="E53" i="15"/>
  <c r="E45" i="15"/>
  <c r="E51" i="16"/>
  <c r="E43" i="16"/>
  <c r="C12" i="16"/>
  <c r="C12" i="15"/>
  <c r="B30" i="15"/>
  <c r="C4" i="16"/>
  <c r="C4" i="15"/>
  <c r="B22" i="15"/>
  <c r="D10" i="16"/>
  <c r="D10" i="15"/>
  <c r="C6" i="16"/>
  <c r="C6" i="15"/>
  <c r="B24" i="15"/>
  <c r="C40" i="16"/>
  <c r="D53" i="15"/>
  <c r="D43" i="16"/>
  <c r="D9" i="16"/>
  <c r="D9" i="15"/>
  <c r="D9" i="12"/>
  <c r="E15" i="16"/>
  <c r="E15" i="15"/>
  <c r="E7" i="16"/>
  <c r="E7" i="15"/>
  <c r="D8" i="16"/>
  <c r="D8" i="15"/>
  <c r="E5" i="16"/>
  <c r="E5" i="15"/>
  <c r="E42" i="15"/>
  <c r="E48" i="16"/>
  <c r="E14" i="15"/>
  <c r="E14" i="16"/>
  <c r="E10" i="15"/>
  <c r="E10" i="16"/>
  <c r="E6" i="15"/>
  <c r="E6" i="16"/>
  <c r="B34" i="16"/>
  <c r="F12" i="16"/>
  <c r="B30" i="16"/>
  <c r="F12" i="15"/>
  <c r="F8" i="16"/>
  <c r="B26" i="16"/>
  <c r="F8" i="15"/>
  <c r="F4" i="16"/>
  <c r="B22" i="16"/>
  <c r="F4" i="15"/>
  <c r="C10" i="16"/>
  <c r="C10" i="15"/>
  <c r="B28" i="15"/>
  <c r="D15" i="16"/>
  <c r="D15" i="15"/>
  <c r="D7" i="16"/>
  <c r="D7" i="15"/>
  <c r="C50" i="15"/>
  <c r="C46" i="15"/>
  <c r="C42" i="15"/>
  <c r="C44" i="16"/>
  <c r="C48" i="15"/>
  <c r="C44" i="15"/>
  <c r="D46" i="15"/>
  <c r="E51" i="15"/>
  <c r="E47" i="15"/>
  <c r="E43" i="15"/>
  <c r="E49" i="16"/>
  <c r="E45" i="16"/>
  <c r="E41" i="16"/>
  <c r="C16" i="16"/>
  <c r="C16" i="15"/>
  <c r="B34" i="15"/>
  <c r="C8" i="16"/>
  <c r="C8" i="15"/>
  <c r="B26" i="15"/>
  <c r="L26" i="15" s="1"/>
  <c r="D14" i="16"/>
  <c r="D14" i="15"/>
  <c r="D6" i="16"/>
  <c r="D6" i="15"/>
  <c r="C14" i="16"/>
  <c r="C14" i="15"/>
  <c r="B32" i="15"/>
  <c r="D11" i="16"/>
  <c r="D11" i="15"/>
  <c r="F13" i="16"/>
  <c r="F13" i="15"/>
  <c r="B31" i="16"/>
  <c r="F5" i="16"/>
  <c r="F5" i="15"/>
  <c r="B23" i="16"/>
  <c r="C48" i="16"/>
  <c r="D49" i="15"/>
  <c r="D51" i="16"/>
  <c r="D43" i="15"/>
  <c r="D13" i="16"/>
  <c r="D13" i="15"/>
  <c r="D5" i="16"/>
  <c r="D5" i="15"/>
  <c r="E11" i="16"/>
  <c r="E11" i="15"/>
  <c r="D16" i="16"/>
  <c r="D16" i="15"/>
  <c r="E13" i="16"/>
  <c r="E13" i="15"/>
  <c r="E50" i="15"/>
  <c r="E40" i="16"/>
  <c r="C13" i="15"/>
  <c r="C13" i="16"/>
  <c r="B31" i="15"/>
  <c r="C9" i="15"/>
  <c r="C9" i="16"/>
  <c r="B27" i="15"/>
  <c r="C9" i="12"/>
  <c r="C5" i="15"/>
  <c r="C5" i="16"/>
  <c r="B23" i="15"/>
  <c r="F15" i="16"/>
  <c r="B33" i="16"/>
  <c r="F15" i="15"/>
  <c r="F11" i="16"/>
  <c r="B29" i="16"/>
  <c r="F11" i="15"/>
  <c r="F7" i="16"/>
  <c r="B25" i="16"/>
  <c r="F7" i="15"/>
  <c r="D12" i="16"/>
  <c r="D12" i="15"/>
  <c r="D4" i="16"/>
  <c r="D4" i="15"/>
  <c r="E9" i="16"/>
  <c r="E9" i="15"/>
  <c r="E9" i="12"/>
  <c r="C53" i="15"/>
  <c r="C49" i="15"/>
  <c r="C45" i="15"/>
  <c r="C41" i="15"/>
  <c r="C51" i="16"/>
  <c r="C47" i="16"/>
  <c r="C43" i="16"/>
  <c r="F52" i="15"/>
  <c r="H11" i="16" l="1"/>
  <c r="H10" i="16"/>
  <c r="H14" i="16"/>
  <c r="H13" i="16"/>
  <c r="H12" i="16"/>
  <c r="H15" i="16"/>
  <c r="H9" i="16"/>
  <c r="B43" i="16"/>
  <c r="L25" i="16"/>
  <c r="B53" i="15"/>
  <c r="L34" i="15"/>
  <c r="B52" i="15"/>
  <c r="L33" i="15"/>
  <c r="J15" i="14"/>
  <c r="H15" i="15"/>
  <c r="L31" i="16"/>
  <c r="B49" i="16"/>
  <c r="B43" i="15"/>
  <c r="G43" i="15" s="1"/>
  <c r="L24" i="15"/>
  <c r="B49" i="15"/>
  <c r="L30" i="15"/>
  <c r="H9" i="15"/>
  <c r="J9" i="14"/>
  <c r="J11" i="14"/>
  <c r="H11" i="15"/>
  <c r="B51" i="16"/>
  <c r="L33" i="16"/>
  <c r="B41" i="16"/>
  <c r="L23" i="16"/>
  <c r="J13" i="14"/>
  <c r="H13" i="15"/>
  <c r="L32" i="15"/>
  <c r="B51" i="15"/>
  <c r="G51" i="15" s="1"/>
  <c r="B47" i="15"/>
  <c r="L28" i="15"/>
  <c r="B40" i="16"/>
  <c r="L22" i="16"/>
  <c r="H8" i="16"/>
  <c r="B41" i="15"/>
  <c r="L22" i="15"/>
  <c r="B42" i="16"/>
  <c r="G42" i="16" s="1"/>
  <c r="L24" i="16"/>
  <c r="H14" i="15"/>
  <c r="J14" i="14"/>
  <c r="L25" i="15"/>
  <c r="B44" i="15"/>
  <c r="L23" i="15"/>
  <c r="B42" i="15"/>
  <c r="B46" i="15"/>
  <c r="L27" i="15"/>
  <c r="H8" i="15"/>
  <c r="J8" i="14"/>
  <c r="B48" i="16"/>
  <c r="L30" i="16"/>
  <c r="B45" i="16"/>
  <c r="L27" i="16"/>
  <c r="H10" i="15"/>
  <c r="J10" i="14"/>
  <c r="H7" i="16"/>
  <c r="H5" i="16"/>
  <c r="J4" i="14"/>
  <c r="H4" i="15"/>
  <c r="B44" i="16"/>
  <c r="L26" i="16"/>
  <c r="B50" i="16"/>
  <c r="G50" i="16" s="1"/>
  <c r="L32" i="16"/>
  <c r="G51" i="16"/>
  <c r="E69" i="16" s="1"/>
  <c r="J7" i="14"/>
  <c r="H7" i="15"/>
  <c r="L29" i="16"/>
  <c r="B47" i="16"/>
  <c r="B50" i="15"/>
  <c r="L31" i="15"/>
  <c r="B45" i="15"/>
  <c r="H5" i="15"/>
  <c r="J5" i="14"/>
  <c r="H4" i="16"/>
  <c r="H12" i="15"/>
  <c r="J12" i="14"/>
  <c r="B52" i="16"/>
  <c r="H6" i="16"/>
  <c r="J6" i="14"/>
  <c r="H6" i="15"/>
  <c r="B46" i="16"/>
  <c r="G46" i="16" s="1"/>
  <c r="L28" i="16"/>
  <c r="B48" i="15"/>
  <c r="C37" i="3"/>
  <c r="C54" i="3" s="1"/>
  <c r="I35" i="15" s="1"/>
  <c r="C38" i="6"/>
  <c r="F55" i="5"/>
  <c r="F38" i="5"/>
  <c r="E38" i="5"/>
  <c r="D38" i="5"/>
  <c r="C38" i="5"/>
  <c r="B69" i="15" l="1"/>
  <c r="G69" i="15"/>
  <c r="C69" i="15"/>
  <c r="F69" i="15"/>
  <c r="D69" i="15"/>
  <c r="D69" i="16"/>
  <c r="G44" i="16"/>
  <c r="B60" i="16"/>
  <c r="G60" i="16"/>
  <c r="D60" i="16"/>
  <c r="F60" i="16"/>
  <c r="E60" i="16"/>
  <c r="C60" i="16"/>
  <c r="B61" i="15"/>
  <c r="G61" i="15"/>
  <c r="C61" i="15"/>
  <c r="F61" i="15"/>
  <c r="G43" i="16"/>
  <c r="B61" i="16" s="1"/>
  <c r="D34" i="16"/>
  <c r="F16" i="16"/>
  <c r="H16" i="16" s="1"/>
  <c r="F16" i="15"/>
  <c r="C69" i="16"/>
  <c r="G44" i="15"/>
  <c r="B62" i="15" s="1"/>
  <c r="D61" i="15"/>
  <c r="G49" i="15"/>
  <c r="B67" i="15" s="1"/>
  <c r="G52" i="15"/>
  <c r="G53" i="15"/>
  <c r="B71" i="15" s="1"/>
  <c r="B64" i="16"/>
  <c r="G64" i="16"/>
  <c r="C64" i="16"/>
  <c r="D64" i="16"/>
  <c r="E64" i="16"/>
  <c r="F64" i="16"/>
  <c r="G69" i="16"/>
  <c r="F69" i="16"/>
  <c r="G46" i="15"/>
  <c r="B64" i="15" s="1"/>
  <c r="G47" i="15"/>
  <c r="B65" i="15" s="1"/>
  <c r="G50" i="15"/>
  <c r="B68" i="15" s="1"/>
  <c r="G42" i="15"/>
  <c r="B60" i="15" s="1"/>
  <c r="G41" i="15"/>
  <c r="B59" i="15" s="1"/>
  <c r="G41" i="16"/>
  <c r="B59" i="16" s="1"/>
  <c r="G48" i="15"/>
  <c r="G49" i="16"/>
  <c r="B67" i="16" s="1"/>
  <c r="G45" i="15"/>
  <c r="B63" i="15" s="1"/>
  <c r="G47" i="16"/>
  <c r="B68" i="16"/>
  <c r="G68" i="16"/>
  <c r="C68" i="16"/>
  <c r="E68" i="16"/>
  <c r="F68" i="16"/>
  <c r="D68" i="16"/>
  <c r="G45" i="16"/>
  <c r="B63" i="16" s="1"/>
  <c r="G48" i="16"/>
  <c r="E61" i="15"/>
  <c r="G40" i="16"/>
  <c r="B58" i="16" s="1"/>
  <c r="E69" i="15"/>
  <c r="B69" i="16"/>
  <c r="F38" i="2"/>
  <c r="F56" i="2" s="1"/>
  <c r="C35" i="16" s="1"/>
  <c r="E38" i="2"/>
  <c r="E56" i="2" s="1"/>
  <c r="D38" i="2"/>
  <c r="D56" i="2" s="1"/>
  <c r="C38" i="2"/>
  <c r="C56" i="2" s="1"/>
  <c r="C35" i="15" s="1"/>
  <c r="F55" i="1"/>
  <c r="E55" i="1"/>
  <c r="D55" i="1"/>
  <c r="C55" i="1"/>
  <c r="F37" i="3"/>
  <c r="F54" i="3" s="1"/>
  <c r="I35" i="16" s="1"/>
  <c r="E37" i="3"/>
  <c r="E54" i="3" s="1"/>
  <c r="D37" i="3"/>
  <c r="D54" i="3" s="1"/>
  <c r="F41" i="8"/>
  <c r="F60" i="8" s="1"/>
  <c r="E41" i="8"/>
  <c r="E60" i="8" s="1"/>
  <c r="D41" i="8"/>
  <c r="D60" i="8" s="1"/>
  <c r="C41" i="8"/>
  <c r="C60" i="8" s="1"/>
  <c r="F61" i="7"/>
  <c r="E61" i="7"/>
  <c r="D61" i="7"/>
  <c r="C61" i="7"/>
  <c r="D65" i="16" l="1"/>
  <c r="G65" i="16"/>
  <c r="E65" i="16"/>
  <c r="F65" i="16"/>
  <c r="C65" i="16"/>
  <c r="E70" i="15"/>
  <c r="G70" i="15"/>
  <c r="C70" i="15"/>
  <c r="D70" i="15"/>
  <c r="F70" i="15"/>
  <c r="H16" i="15"/>
  <c r="J16" i="14"/>
  <c r="B35" i="16"/>
  <c r="B35" i="15"/>
  <c r="G63" i="16"/>
  <c r="C63" i="16"/>
  <c r="F63" i="16"/>
  <c r="D63" i="16"/>
  <c r="E63" i="16"/>
  <c r="B65" i="16"/>
  <c r="G67" i="16"/>
  <c r="F67" i="16"/>
  <c r="C67" i="16"/>
  <c r="D67" i="16"/>
  <c r="E67" i="16"/>
  <c r="E59" i="16"/>
  <c r="G59" i="16"/>
  <c r="F59" i="16"/>
  <c r="C59" i="16"/>
  <c r="D59" i="16"/>
  <c r="G65" i="15"/>
  <c r="D65" i="15"/>
  <c r="F65" i="15"/>
  <c r="C65" i="15"/>
  <c r="E65" i="15"/>
  <c r="B70" i="15"/>
  <c r="C52" i="16"/>
  <c r="L34" i="16"/>
  <c r="G62" i="16"/>
  <c r="D62" i="16"/>
  <c r="F62" i="16"/>
  <c r="E62" i="16"/>
  <c r="C62" i="16"/>
  <c r="G66" i="16"/>
  <c r="D66" i="16"/>
  <c r="F66" i="16"/>
  <c r="C66" i="16"/>
  <c r="E66" i="16"/>
  <c r="G66" i="15"/>
  <c r="F66" i="15"/>
  <c r="E66" i="15"/>
  <c r="D66" i="15"/>
  <c r="C66" i="15"/>
  <c r="G60" i="15"/>
  <c r="D60" i="15"/>
  <c r="F60" i="15"/>
  <c r="C60" i="15"/>
  <c r="E60" i="15"/>
  <c r="B66" i="16"/>
  <c r="B66" i="15"/>
  <c r="G62" i="15"/>
  <c r="E62" i="15"/>
  <c r="F62" i="15"/>
  <c r="D62" i="15"/>
  <c r="C62" i="15"/>
  <c r="G61" i="16"/>
  <c r="F61" i="16"/>
  <c r="E61" i="16"/>
  <c r="D61" i="16"/>
  <c r="C61" i="16"/>
  <c r="F58" i="16"/>
  <c r="G58" i="16"/>
  <c r="D58" i="16"/>
  <c r="C58" i="16"/>
  <c r="E58" i="16"/>
  <c r="G63" i="15"/>
  <c r="F63" i="15"/>
  <c r="D63" i="15"/>
  <c r="C63" i="15"/>
  <c r="E63" i="15"/>
  <c r="G59" i="15"/>
  <c r="E59" i="15"/>
  <c r="F59" i="15"/>
  <c r="C59" i="15"/>
  <c r="D59" i="15"/>
  <c r="G68" i="15"/>
  <c r="D68" i="15"/>
  <c r="F68" i="15"/>
  <c r="C68" i="15"/>
  <c r="E68" i="15"/>
  <c r="G64" i="15"/>
  <c r="F64" i="15"/>
  <c r="D64" i="15"/>
  <c r="E64" i="15"/>
  <c r="C64" i="15"/>
  <c r="G71" i="15"/>
  <c r="F71" i="15"/>
  <c r="D71" i="15"/>
  <c r="E71" i="15"/>
  <c r="C71" i="15"/>
  <c r="G67" i="15"/>
  <c r="F67" i="15"/>
  <c r="E67" i="15"/>
  <c r="C67" i="15"/>
  <c r="D67" i="15"/>
  <c r="B62" i="16"/>
  <c r="F38" i="9"/>
  <c r="F56" i="9" s="1"/>
  <c r="K35" i="16" s="1"/>
  <c r="E38" i="9"/>
  <c r="E56" i="9" s="1"/>
  <c r="D38" i="9"/>
  <c r="D56" i="9" s="1"/>
  <c r="C38" i="9"/>
  <c r="C56" i="9" s="1"/>
  <c r="K35" i="15" s="1"/>
  <c r="F24" i="9"/>
  <c r="F42" i="9" s="1"/>
  <c r="K21" i="16" s="1"/>
  <c r="E24" i="9"/>
  <c r="E42" i="9" s="1"/>
  <c r="D24" i="9"/>
  <c r="D42" i="9" s="1"/>
  <c r="C24" i="9"/>
  <c r="C42" i="9" s="1"/>
  <c r="K21" i="15" s="1"/>
  <c r="F38" i="10"/>
  <c r="F56" i="10" s="1"/>
  <c r="J35" i="16" s="1"/>
  <c r="F53" i="16" s="1"/>
  <c r="E38" i="10"/>
  <c r="E56" i="10" s="1"/>
  <c r="D38" i="10"/>
  <c r="D56" i="10" s="1"/>
  <c r="C38" i="10"/>
  <c r="C56" i="10" s="1"/>
  <c r="J35" i="15" s="1"/>
  <c r="F24" i="10"/>
  <c r="F42" i="10" s="1"/>
  <c r="J21" i="16" s="1"/>
  <c r="E24" i="10"/>
  <c r="E42" i="10" s="1"/>
  <c r="D24" i="10"/>
  <c r="D42" i="10" s="1"/>
  <c r="C24" i="10"/>
  <c r="C42" i="10" s="1"/>
  <c r="J21" i="15" s="1"/>
  <c r="F39" i="16" l="1"/>
  <c r="F40" i="15"/>
  <c r="B54" i="15"/>
  <c r="G52" i="16"/>
  <c r="C70" i="16" s="1"/>
  <c r="F54" i="15"/>
  <c r="B53" i="16"/>
  <c r="G6" i="14"/>
  <c r="G4" i="14"/>
  <c r="G5" i="14"/>
  <c r="G7" i="14"/>
  <c r="G8" i="14"/>
  <c r="G11" i="14"/>
  <c r="G12" i="14"/>
  <c r="G13" i="14"/>
  <c r="G14" i="14"/>
  <c r="G15" i="14"/>
  <c r="G16" i="14"/>
  <c r="G9" i="14"/>
  <c r="G10" i="14"/>
  <c r="F78" i="8"/>
  <c r="G35" i="16" s="1"/>
  <c r="F27" i="8"/>
  <c r="F46" i="8" s="1"/>
  <c r="F64" i="8" s="1"/>
  <c r="G21" i="16" s="1"/>
  <c r="E13" i="12"/>
  <c r="E78" i="8"/>
  <c r="E27" i="8"/>
  <c r="E46" i="8" s="1"/>
  <c r="E64" i="8" s="1"/>
  <c r="D4" i="12"/>
  <c r="D6" i="12"/>
  <c r="D8" i="12"/>
  <c r="D11" i="12"/>
  <c r="D15" i="12"/>
  <c r="D78" i="8"/>
  <c r="D27" i="8"/>
  <c r="D46" i="8" s="1"/>
  <c r="D64" i="8" s="1"/>
  <c r="C78" i="8"/>
  <c r="G35" i="15" s="1"/>
  <c r="C27" i="8"/>
  <c r="C46" i="8" s="1"/>
  <c r="C64" i="8" s="1"/>
  <c r="G21" i="15" s="1"/>
  <c r="F5" i="12"/>
  <c r="F6" i="12"/>
  <c r="F79" i="7"/>
  <c r="F35" i="16" s="1"/>
  <c r="D53" i="16" s="1"/>
  <c r="F28" i="7"/>
  <c r="F47" i="7" s="1"/>
  <c r="F65" i="7" s="1"/>
  <c r="F21" i="16" s="1"/>
  <c r="E4" i="12"/>
  <c r="E5" i="12"/>
  <c r="E6" i="12"/>
  <c r="E7" i="12"/>
  <c r="E8" i="12"/>
  <c r="E10" i="12"/>
  <c r="D28" i="12" s="1"/>
  <c r="E11" i="12"/>
  <c r="E12" i="12"/>
  <c r="E14" i="12"/>
  <c r="E15" i="12"/>
  <c r="E16" i="12"/>
  <c r="E79" i="7"/>
  <c r="E28" i="7"/>
  <c r="E47" i="7" s="1"/>
  <c r="E65" i="7" s="1"/>
  <c r="D5" i="12"/>
  <c r="D7" i="12"/>
  <c r="D10" i="12"/>
  <c r="C28" i="12" s="1"/>
  <c r="D12" i="12"/>
  <c r="D13" i="12"/>
  <c r="D14" i="12"/>
  <c r="D16" i="12"/>
  <c r="D79" i="7"/>
  <c r="D28" i="7"/>
  <c r="D47" i="7" s="1"/>
  <c r="D65" i="7" s="1"/>
  <c r="C79" i="7"/>
  <c r="C4" i="12"/>
  <c r="C5" i="12"/>
  <c r="C6" i="12"/>
  <c r="C7" i="12"/>
  <c r="C8" i="12"/>
  <c r="C10" i="12"/>
  <c r="B28" i="12" s="1"/>
  <c r="C11" i="12"/>
  <c r="C12" i="12"/>
  <c r="C13" i="12"/>
  <c r="C14" i="12"/>
  <c r="C15" i="12"/>
  <c r="C16" i="12"/>
  <c r="C28" i="7"/>
  <c r="C47" i="7" s="1"/>
  <c r="C65" i="7" s="1"/>
  <c r="F21" i="15" s="1"/>
  <c r="D40" i="15" s="1"/>
  <c r="F38" i="6"/>
  <c r="F56" i="6" s="1"/>
  <c r="E35" i="16" s="1"/>
  <c r="E38" i="6"/>
  <c r="E56" i="6" s="1"/>
  <c r="D38" i="6"/>
  <c r="D56" i="6" s="1"/>
  <c r="C56" i="6"/>
  <c r="E35" i="15" s="1"/>
  <c r="F24" i="6"/>
  <c r="F42" i="6" s="1"/>
  <c r="E21" i="16" s="1"/>
  <c r="E24" i="6"/>
  <c r="E42" i="6" s="1"/>
  <c r="D24" i="6"/>
  <c r="D42" i="6" s="1"/>
  <c r="C24" i="6"/>
  <c r="C42" i="6" s="1"/>
  <c r="E21" i="15" s="1"/>
  <c r="F56" i="5"/>
  <c r="E56" i="5"/>
  <c r="D56" i="5"/>
  <c r="C56" i="5"/>
  <c r="F24" i="5"/>
  <c r="F42" i="5" s="1"/>
  <c r="D21" i="16" s="1"/>
  <c r="E24" i="5"/>
  <c r="E42" i="5" s="1"/>
  <c r="D24" i="5"/>
  <c r="D42" i="5" s="1"/>
  <c r="C24" i="5"/>
  <c r="C42" i="5" s="1"/>
  <c r="D21" i="15" s="1"/>
  <c r="C40" i="15" s="1"/>
  <c r="F38" i="4"/>
  <c r="F56" i="4" s="1"/>
  <c r="H35" i="16" s="1"/>
  <c r="E53" i="16" s="1"/>
  <c r="E38" i="4"/>
  <c r="E56" i="4" s="1"/>
  <c r="D38" i="4"/>
  <c r="D56" i="4" s="1"/>
  <c r="C38" i="4"/>
  <c r="C56" i="4" s="1"/>
  <c r="H35" i="15" s="1"/>
  <c r="E54" i="15" s="1"/>
  <c r="F24" i="4"/>
  <c r="F42" i="4" s="1"/>
  <c r="H21" i="16" s="1"/>
  <c r="E24" i="4"/>
  <c r="E42" i="4" s="1"/>
  <c r="D24" i="4"/>
  <c r="D42" i="4" s="1"/>
  <c r="C24" i="4"/>
  <c r="C42" i="4" s="1"/>
  <c r="H21" i="15" s="1"/>
  <c r="F23" i="3"/>
  <c r="F40" i="3" s="1"/>
  <c r="I21" i="16" s="1"/>
  <c r="E23" i="3"/>
  <c r="E40" i="3" s="1"/>
  <c r="D23" i="3"/>
  <c r="D40" i="3" s="1"/>
  <c r="C23" i="3"/>
  <c r="C40" i="3" s="1"/>
  <c r="I21" i="15" s="1"/>
  <c r="F24" i="2"/>
  <c r="F42" i="2" s="1"/>
  <c r="C21" i="16" s="1"/>
  <c r="E24" i="2"/>
  <c r="E42" i="2" s="1"/>
  <c r="D24" i="2"/>
  <c r="D42" i="2" s="1"/>
  <c r="C24" i="2"/>
  <c r="C42" i="2" s="1"/>
  <c r="C21" i="15" s="1"/>
  <c r="F24" i="1"/>
  <c r="F41" i="1" s="1"/>
  <c r="E24" i="1"/>
  <c r="E41" i="1" s="1"/>
  <c r="D24" i="1"/>
  <c r="D41" i="1" s="1"/>
  <c r="C24" i="1"/>
  <c r="C41" i="1" s="1"/>
  <c r="D39" i="16" l="1"/>
  <c r="C39" i="16"/>
  <c r="D17" i="12"/>
  <c r="C35" i="12" s="1"/>
  <c r="E3" i="16"/>
  <c r="E3" i="15"/>
  <c r="E3" i="12"/>
  <c r="D21" i="12" s="1"/>
  <c r="E17" i="16"/>
  <c r="E17" i="15"/>
  <c r="F3" i="16"/>
  <c r="B21" i="16"/>
  <c r="F3" i="15"/>
  <c r="E39" i="16"/>
  <c r="D35" i="16"/>
  <c r="F17" i="15"/>
  <c r="F17" i="16"/>
  <c r="C3" i="15"/>
  <c r="B21" i="15"/>
  <c r="C3" i="16"/>
  <c r="E40" i="15"/>
  <c r="D35" i="15"/>
  <c r="C17" i="15"/>
  <c r="C17" i="16"/>
  <c r="E17" i="12"/>
  <c r="D71" i="12" s="1"/>
  <c r="D3" i="16"/>
  <c r="D3" i="15"/>
  <c r="D17" i="16"/>
  <c r="D17" i="15"/>
  <c r="C17" i="12"/>
  <c r="B35" i="12" s="1"/>
  <c r="B53" i="12" s="1"/>
  <c r="F35" i="15"/>
  <c r="D54" i="15" s="1"/>
  <c r="G70" i="16"/>
  <c r="D70" i="16"/>
  <c r="F70" i="16"/>
  <c r="E70" i="16"/>
  <c r="B70" i="16"/>
  <c r="F7" i="12"/>
  <c r="F14" i="12"/>
  <c r="F17" i="12"/>
  <c r="E13" i="14"/>
  <c r="F13" i="12"/>
  <c r="F8" i="12"/>
  <c r="E4" i="14"/>
  <c r="F4" i="12"/>
  <c r="E16" i="14"/>
  <c r="F16" i="12"/>
  <c r="E12" i="14"/>
  <c r="F12" i="12"/>
  <c r="E15" i="14"/>
  <c r="F15" i="12"/>
  <c r="E11" i="14"/>
  <c r="F11" i="12"/>
  <c r="F10" i="12"/>
  <c r="E28" i="12" s="1"/>
  <c r="B23" i="12"/>
  <c r="E6" i="14"/>
  <c r="E7" i="14"/>
  <c r="E5" i="14"/>
  <c r="F10" i="14"/>
  <c r="F4" i="14"/>
  <c r="F5" i="14"/>
  <c r="F6" i="14"/>
  <c r="F7" i="14"/>
  <c r="F8" i="14"/>
  <c r="F9" i="14"/>
  <c r="F11" i="14"/>
  <c r="F12" i="14"/>
  <c r="F13" i="14"/>
  <c r="F14" i="14"/>
  <c r="F15" i="14"/>
  <c r="F16" i="14"/>
  <c r="E8" i="14"/>
  <c r="E14" i="14"/>
  <c r="D9" i="14"/>
  <c r="D11" i="14"/>
  <c r="D13" i="14"/>
  <c r="D16" i="14"/>
  <c r="B22" i="12"/>
  <c r="B24" i="12"/>
  <c r="B26" i="12"/>
  <c r="B29" i="12"/>
  <c r="B30" i="12"/>
  <c r="B31" i="12"/>
  <c r="B32" i="12"/>
  <c r="B34" i="12"/>
  <c r="C22" i="12"/>
  <c r="C23" i="12"/>
  <c r="C24" i="12"/>
  <c r="C25" i="12"/>
  <c r="C26" i="12"/>
  <c r="C27" i="12"/>
  <c r="C29" i="12"/>
  <c r="C30" i="12"/>
  <c r="C31" i="12"/>
  <c r="C32" i="12"/>
  <c r="C33" i="12"/>
  <c r="C34" i="12"/>
  <c r="C3" i="12"/>
  <c r="B21" i="12" s="1"/>
  <c r="D23" i="12"/>
  <c r="D25" i="12"/>
  <c r="D29" i="12"/>
  <c r="D31" i="12"/>
  <c r="D33" i="12"/>
  <c r="D3" i="12"/>
  <c r="C21" i="12" s="1"/>
  <c r="D22" i="12"/>
  <c r="D24" i="12"/>
  <c r="D26" i="12"/>
  <c r="D30" i="12"/>
  <c r="D32" i="12"/>
  <c r="C5" i="14"/>
  <c r="C6" i="14"/>
  <c r="C8" i="14"/>
  <c r="C10" i="14"/>
  <c r="C12" i="14"/>
  <c r="C14" i="14"/>
  <c r="C15" i="14"/>
  <c r="C4" i="14"/>
  <c r="C7" i="14"/>
  <c r="F3" i="12"/>
  <c r="D12" i="14"/>
  <c r="D4" i="14"/>
  <c r="D5" i="14"/>
  <c r="D6" i="14"/>
  <c r="D7" i="14"/>
  <c r="D8" i="14"/>
  <c r="H3" i="16" l="1"/>
  <c r="H17" i="16"/>
  <c r="C53" i="16"/>
  <c r="L35" i="16"/>
  <c r="H3" i="15"/>
  <c r="J3" i="14"/>
  <c r="L21" i="16"/>
  <c r="B39" i="16"/>
  <c r="C54" i="15"/>
  <c r="L35" i="15"/>
  <c r="B40" i="15"/>
  <c r="L21" i="15"/>
  <c r="J17" i="14"/>
  <c r="H17" i="15"/>
  <c r="E9" i="14"/>
  <c r="B69" i="12"/>
  <c r="D63" i="12"/>
  <c r="C63" i="12"/>
  <c r="E10" i="14"/>
  <c r="E65" i="12"/>
  <c r="B46" i="12"/>
  <c r="B65" i="12"/>
  <c r="B68" i="12"/>
  <c r="B60" i="12"/>
  <c r="D64" i="12"/>
  <c r="B72" i="12"/>
  <c r="C62" i="12"/>
  <c r="D66" i="12"/>
  <c r="C60" i="12"/>
  <c r="D10" i="14"/>
  <c r="D69" i="12"/>
  <c r="D61" i="12"/>
  <c r="D70" i="12"/>
  <c r="D60" i="12"/>
  <c r="C67" i="12"/>
  <c r="C58" i="12"/>
  <c r="D34" i="12"/>
  <c r="C69" i="12"/>
  <c r="D27" i="12"/>
  <c r="D62" i="12"/>
  <c r="C72" i="12"/>
  <c r="B71" i="12"/>
  <c r="B70" i="12"/>
  <c r="B66" i="12"/>
  <c r="B62" i="12"/>
  <c r="B50" i="12"/>
  <c r="B64" i="12"/>
  <c r="B61" i="12"/>
  <c r="B27" i="12"/>
  <c r="B45" i="12" s="1"/>
  <c r="B33" i="12"/>
  <c r="B51" i="12" s="1"/>
  <c r="B25" i="12"/>
  <c r="B43" i="12" s="1"/>
  <c r="B58" i="12"/>
  <c r="D35" i="12"/>
  <c r="D48" i="12" s="1"/>
  <c r="D68" i="12"/>
  <c r="C71" i="12"/>
  <c r="C68" i="12"/>
  <c r="C64" i="12"/>
  <c r="C59" i="12"/>
  <c r="D72" i="12"/>
  <c r="D59" i="12"/>
  <c r="B63" i="12"/>
  <c r="B59" i="12"/>
  <c r="B67" i="12"/>
  <c r="D67" i="12"/>
  <c r="C70" i="12"/>
  <c r="C66" i="12"/>
  <c r="C61" i="12"/>
  <c r="D58" i="12"/>
  <c r="D65" i="12"/>
  <c r="C65" i="12"/>
  <c r="C51" i="12"/>
  <c r="C49" i="12"/>
  <c r="B41" i="12"/>
  <c r="E71" i="12"/>
  <c r="E34" i="12"/>
  <c r="B42" i="12"/>
  <c r="B40" i="12"/>
  <c r="B44" i="12"/>
  <c r="B39" i="12"/>
  <c r="C9" i="14"/>
  <c r="C16" i="14"/>
  <c r="E21" i="12"/>
  <c r="E58" i="12"/>
  <c r="E64" i="12"/>
  <c r="E27" i="12"/>
  <c r="E67" i="12"/>
  <c r="E30" i="12"/>
  <c r="C47" i="12"/>
  <c r="C53" i="12"/>
  <c r="C43" i="12"/>
  <c r="C41" i="12"/>
  <c r="C39" i="12"/>
  <c r="C13" i="14"/>
  <c r="C11" i="14"/>
  <c r="B48" i="12"/>
  <c r="E59" i="12"/>
  <c r="E22" i="12"/>
  <c r="E32" i="12"/>
  <c r="E69" i="12"/>
  <c r="E61" i="12"/>
  <c r="E24" i="12"/>
  <c r="B49" i="12"/>
  <c r="B47" i="12"/>
  <c r="B52" i="12"/>
  <c r="E62" i="12"/>
  <c r="E25" i="12"/>
  <c r="E72" i="12"/>
  <c r="E35" i="12"/>
  <c r="E53" i="12" s="1"/>
  <c r="E33" i="12"/>
  <c r="E70" i="12"/>
  <c r="E68" i="12"/>
  <c r="E31" i="12"/>
  <c r="E29" i="12"/>
  <c r="E66" i="12"/>
  <c r="E63" i="12"/>
  <c r="E26" i="12"/>
  <c r="E60" i="12"/>
  <c r="E23" i="12"/>
  <c r="C52" i="12"/>
  <c r="C50" i="12"/>
  <c r="C48" i="12"/>
  <c r="C45" i="12"/>
  <c r="C44" i="12"/>
  <c r="C42" i="12"/>
  <c r="C40" i="12"/>
  <c r="D14" i="14"/>
  <c r="H6" i="14"/>
  <c r="H8" i="14"/>
  <c r="E26" i="14" s="1"/>
  <c r="D15" i="14"/>
  <c r="G39" i="16" l="1"/>
  <c r="G40" i="15"/>
  <c r="B58" i="15" s="1"/>
  <c r="C3" i="14" s="1"/>
  <c r="G54" i="15"/>
  <c r="G53" i="16"/>
  <c r="H24" i="14"/>
  <c r="G24" i="14"/>
  <c r="E24" i="14"/>
  <c r="H26" i="14"/>
  <c r="G26" i="14"/>
  <c r="D24" i="14"/>
  <c r="D26" i="14"/>
  <c r="H5" i="14"/>
  <c r="H4" i="14"/>
  <c r="F24" i="14"/>
  <c r="H7" i="14"/>
  <c r="H12" i="14"/>
  <c r="F26" i="14"/>
  <c r="C24" i="14"/>
  <c r="C26" i="14"/>
  <c r="D46" i="12"/>
  <c r="C36" i="12"/>
  <c r="C46" i="12"/>
  <c r="D52" i="12"/>
  <c r="E44" i="12"/>
  <c r="H10" i="14"/>
  <c r="E28" i="14" s="1"/>
  <c r="D39" i="12"/>
  <c r="D36" i="12"/>
  <c r="D45" i="12"/>
  <c r="D49" i="12"/>
  <c r="D50" i="12"/>
  <c r="D53" i="12"/>
  <c r="D40" i="12"/>
  <c r="D51" i="12"/>
  <c r="D47" i="12"/>
  <c r="D43" i="12"/>
  <c r="D44" i="12"/>
  <c r="E49" i="12"/>
  <c r="D41" i="12"/>
  <c r="D42" i="12"/>
  <c r="B36" i="12"/>
  <c r="B54" i="12" s="1"/>
  <c r="E47" i="12"/>
  <c r="E51" i="12"/>
  <c r="E42" i="12"/>
  <c r="E40" i="12"/>
  <c r="E48" i="12"/>
  <c r="E39" i="12"/>
  <c r="E52" i="12"/>
  <c r="E45" i="12"/>
  <c r="E41" i="12"/>
  <c r="E43" i="12"/>
  <c r="E50" i="12"/>
  <c r="H15" i="14"/>
  <c r="G71" i="16" l="1"/>
  <c r="F71" i="16"/>
  <c r="E71" i="16"/>
  <c r="D71" i="16"/>
  <c r="B71" i="16"/>
  <c r="C71" i="16"/>
  <c r="D58" i="15"/>
  <c r="E3" i="14" s="1"/>
  <c r="G58" i="15"/>
  <c r="H3" i="14" s="1"/>
  <c r="H21" i="14" s="1"/>
  <c r="F58" i="15"/>
  <c r="G3" i="14" s="1"/>
  <c r="C58" i="15"/>
  <c r="D3" i="14" s="1"/>
  <c r="E58" i="15"/>
  <c r="F3" i="14" s="1"/>
  <c r="G72" i="15"/>
  <c r="H17" i="14" s="1"/>
  <c r="E72" i="15"/>
  <c r="F17" i="14" s="1"/>
  <c r="F72" i="15"/>
  <c r="G17" i="14" s="1"/>
  <c r="B72" i="15"/>
  <c r="C17" i="14" s="1"/>
  <c r="D72" i="15"/>
  <c r="E17" i="14" s="1"/>
  <c r="C72" i="15"/>
  <c r="D17" i="14" s="1"/>
  <c r="B57" i="16"/>
  <c r="G57" i="16"/>
  <c r="F57" i="16"/>
  <c r="D57" i="16"/>
  <c r="C57" i="16"/>
  <c r="E57" i="16"/>
  <c r="H33" i="14"/>
  <c r="G33" i="14"/>
  <c r="F33" i="14"/>
  <c r="E33" i="14"/>
  <c r="C33" i="14"/>
  <c r="H30" i="14"/>
  <c r="G30" i="14"/>
  <c r="D30" i="14"/>
  <c r="E30" i="14"/>
  <c r="F30" i="14"/>
  <c r="C30" i="14"/>
  <c r="H23" i="14"/>
  <c r="G23" i="14"/>
  <c r="C23" i="14"/>
  <c r="E23" i="14"/>
  <c r="F23" i="14"/>
  <c r="D23" i="14"/>
  <c r="H16" i="14"/>
  <c r="D33" i="14"/>
  <c r="H25" i="14"/>
  <c r="G25" i="14"/>
  <c r="F25" i="14"/>
  <c r="E25" i="14"/>
  <c r="C25" i="14"/>
  <c r="D25" i="14"/>
  <c r="H14" i="14"/>
  <c r="H28" i="14"/>
  <c r="G28" i="14"/>
  <c r="F28" i="14"/>
  <c r="C28" i="14"/>
  <c r="D28" i="14"/>
  <c r="H13" i="14"/>
  <c r="H11" i="14"/>
  <c r="H22" i="14"/>
  <c r="G22" i="14"/>
  <c r="C22" i="14"/>
  <c r="D22" i="14"/>
  <c r="E22" i="14"/>
  <c r="F22" i="14"/>
  <c r="H9" i="14"/>
  <c r="C54" i="12"/>
  <c r="E36" i="12"/>
  <c r="E46" i="12"/>
  <c r="D54" i="12"/>
  <c r="C21" i="14" l="1"/>
  <c r="G21" i="14"/>
  <c r="D21" i="14"/>
  <c r="E21" i="14"/>
  <c r="F21" i="14"/>
  <c r="H27" i="14"/>
  <c r="G27" i="14"/>
  <c r="F27" i="14"/>
  <c r="D27" i="14"/>
  <c r="E27" i="14"/>
  <c r="C27" i="14"/>
  <c r="H29" i="14"/>
  <c r="G29" i="14"/>
  <c r="F29" i="14"/>
  <c r="E29" i="14"/>
  <c r="D29" i="14"/>
  <c r="C29" i="14"/>
  <c r="H32" i="14"/>
  <c r="G32" i="14"/>
  <c r="C32" i="14"/>
  <c r="E32" i="14"/>
  <c r="F32" i="14"/>
  <c r="D32" i="14"/>
  <c r="H34" i="14"/>
  <c r="G34" i="14"/>
  <c r="E34" i="14"/>
  <c r="D34" i="14"/>
  <c r="F34" i="14"/>
  <c r="C34" i="14"/>
  <c r="H31" i="14"/>
  <c r="G31" i="14"/>
  <c r="E31" i="14"/>
  <c r="D31" i="14"/>
  <c r="F31" i="14"/>
  <c r="C31" i="14"/>
  <c r="H35" i="14"/>
  <c r="G35" i="14"/>
  <c r="E35" i="14"/>
  <c r="D35" i="14"/>
  <c r="F35" i="14"/>
  <c r="C35" i="14"/>
  <c r="E54" i="12"/>
</calcChain>
</file>

<file path=xl/sharedStrings.xml><?xml version="1.0" encoding="utf-8"?>
<sst xmlns="http://schemas.openxmlformats.org/spreadsheetml/2006/main" count="1652" uniqueCount="117">
  <si>
    <t>Años 2000-2017.</t>
  </si>
  <si>
    <t>En porcentaje de población.</t>
  </si>
  <si>
    <t>2000-2004</t>
  </si>
  <si>
    <t>2005-2008</t>
  </si>
  <si>
    <t>2009-2014</t>
  </si>
  <si>
    <t>2015-2017</t>
  </si>
  <si>
    <t>Argentina</t>
  </si>
  <si>
    <t>ARG</t>
  </si>
  <si>
    <t>Bolivia</t>
  </si>
  <si>
    <t>BOL</t>
  </si>
  <si>
    <t>Brasil</t>
  </si>
  <si>
    <t>BRA</t>
  </si>
  <si>
    <t>Chile</t>
  </si>
  <si>
    <t>CHL</t>
  </si>
  <si>
    <t>Colombia</t>
  </si>
  <si>
    <t>COL</t>
  </si>
  <si>
    <t>Costa Rica</t>
  </si>
  <si>
    <t>CRI</t>
  </si>
  <si>
    <t>Guatemala</t>
  </si>
  <si>
    <t>GTM</t>
  </si>
  <si>
    <t>México</t>
  </si>
  <si>
    <t>MEX</t>
  </si>
  <si>
    <t>Perú</t>
  </si>
  <si>
    <t>PER</t>
  </si>
  <si>
    <t>Uruguay</t>
  </si>
  <si>
    <t>URY</t>
  </si>
  <si>
    <t>El Salvador</t>
  </si>
  <si>
    <t>SLV</t>
  </si>
  <si>
    <t xml:space="preserve">Honduras </t>
  </si>
  <si>
    <t>HND</t>
  </si>
  <si>
    <t>Paraguay</t>
  </si>
  <si>
    <t>PRY</t>
  </si>
  <si>
    <t>Venezuela</t>
  </si>
  <si>
    <t>VEN</t>
  </si>
  <si>
    <t>LAC</t>
  </si>
  <si>
    <t>Fuente: BANCO MUNDIAL (noviembre 2019)</t>
  </si>
  <si>
    <t>Años 2000-2014.</t>
  </si>
  <si>
    <t>En toneladas por unidad de PIB (1000 USD PPA).</t>
  </si>
  <si>
    <t>En porcentaje de niños/as de 7 a 12 años que no asisten a la escuela.</t>
  </si>
  <si>
    <t xml:space="preserve">Fuente: elaboración propia en base a datos de CEPALSTAT (noviembre 2019). </t>
  </si>
  <si>
    <t>En porcentaje de población de 13 a 19 años.</t>
  </si>
  <si>
    <t>En porcentaje sobre la población total.</t>
  </si>
  <si>
    <t>Fuente: BANCO MUNDIAL (noviembre 2019).</t>
  </si>
  <si>
    <t>Fuente: elaboración propia en base a datos del BANCO MUNDIAL (noviembre 2019).</t>
  </si>
  <si>
    <t>En porcentaje sobre el total de hogares.</t>
  </si>
  <si>
    <r>
      <t>Años 2000-2017</t>
    </r>
    <r>
      <rPr>
        <b/>
        <sz val="9"/>
        <color theme="1"/>
        <rFont val="Calibri"/>
        <family val="2"/>
        <scheme val="minor"/>
      </rPr>
      <t>.</t>
    </r>
  </si>
  <si>
    <t>Fuente: elaboración propia en base a datos de CEPALSTAT (noviembre 2019).</t>
  </si>
  <si>
    <t>América Latina y el Caribe</t>
  </si>
  <si>
    <t>Valor máximo</t>
  </si>
  <si>
    <t>Valor mínimo</t>
  </si>
  <si>
    <t>Valor máximo sin agua</t>
  </si>
  <si>
    <t>En porcentaje de personas de 65 años y más.</t>
  </si>
  <si>
    <t>Honduras</t>
  </si>
  <si>
    <t>LCN</t>
  </si>
  <si>
    <t>Porcentaje de muertes de menores de  5 años cada 1000 nacimientos.</t>
  </si>
  <si>
    <t>Falta de disponibilidad de servicios en la vivienda: agua. América Latina.</t>
  </si>
  <si>
    <t>En porcentaje .</t>
  </si>
  <si>
    <t>Falta de disponibilidad de servicios en la vivienda: desagües. América Latina.</t>
  </si>
  <si>
    <t>IDSAL (Índice de Deudas Sociales en América Latina)</t>
  </si>
  <si>
    <t>INDICADORES 2015-2017</t>
  </si>
  <si>
    <t>Tasa de pobreza absoluta</t>
  </si>
  <si>
    <t>Emisiones de dióxido de carbono</t>
  </si>
  <si>
    <t>Tasa de mortalidad infantil</t>
  </si>
  <si>
    <t>Desnutrición</t>
  </si>
  <si>
    <t>Falta de disponibilidad de desagues</t>
  </si>
  <si>
    <t>Falta de disponibilidad de agua</t>
  </si>
  <si>
    <t>No asistencia a la educación secundaria</t>
  </si>
  <si>
    <t>No asistencia a la educación primaria</t>
  </si>
  <si>
    <t>Ocupados sin aportes a la seguridad social</t>
  </si>
  <si>
    <t>Cobertura de pensiones entre los adultos mayores</t>
  </si>
  <si>
    <t>Total</t>
  </si>
  <si>
    <t>Incidencia absoluta de cada dimensión en el IDSAL por país. 2015-2017.</t>
  </si>
  <si>
    <t>Bienestar material sostenible</t>
  </si>
  <si>
    <t>Salud</t>
  </si>
  <si>
    <t>Vivienda</t>
  </si>
  <si>
    <t>Accesos educativos</t>
  </si>
  <si>
    <t>Trabajo decente y protección social</t>
  </si>
  <si>
    <t>Contribución de cada dimensión al IDSAL por país. 2015-2017.</t>
  </si>
  <si>
    <t>Convergencia</t>
  </si>
  <si>
    <t>País</t>
  </si>
  <si>
    <t>Brechas</t>
  </si>
  <si>
    <t>Dimensión</t>
  </si>
  <si>
    <t>Indicador</t>
  </si>
  <si>
    <t>Peso</t>
  </si>
  <si>
    <t>Tasa de mortalidad infantil (niños/as menores de 5 años)</t>
  </si>
  <si>
    <t>Prevalencia de desnutrición</t>
  </si>
  <si>
    <t>Falta de disponibilidad de desagues (cloacas)</t>
  </si>
  <si>
    <t xml:space="preserve">IDSAL </t>
  </si>
  <si>
    <t>Descomposición del cambio del IDSAL 2015-2017 / 2000-2004. En variación porcentual.</t>
  </si>
  <si>
    <t>En puntos del IDSAL</t>
  </si>
  <si>
    <t>INDICADORES 2000-2004</t>
  </si>
  <si>
    <t>Incidencia absoluta de cada dimensión en el IDSAL por país. 2000-2004.</t>
  </si>
  <si>
    <t>Contribución de cada dimensión al IDSAL por país. 2000-2004.</t>
  </si>
  <si>
    <t>Var. 2015-17/2000-04</t>
  </si>
  <si>
    <t>Descomposición del cambio del IDSAL 2015-2017 / 2000-2004. En porcentaje del cambio total.</t>
  </si>
  <si>
    <t>Acceso a servicios en la vivienda</t>
  </si>
  <si>
    <t>Adultos mayores sin cobertura de jubilaciones y pensiones contributivas y no contributivas</t>
  </si>
  <si>
    <t>Ocupados sin cotización a la seguridad social</t>
  </si>
  <si>
    <t>IDSAL 2015-2017</t>
  </si>
  <si>
    <t>IDSAL 2000-2004</t>
  </si>
  <si>
    <t>PBI</t>
  </si>
  <si>
    <t>GINI</t>
  </si>
  <si>
    <t>Fuente: Panorama Social de América Latina, CEPAL (2017).</t>
  </si>
  <si>
    <t>Tasa de pobreza absoluta, con umbral de USD PPA 5.50 per cápita por día. América Latina y el Caribe.</t>
  </si>
  <si>
    <t>América Latina y el Caribe*</t>
  </si>
  <si>
    <t xml:space="preserve">* Corresponde al total de países de América Latina y el Caribe con información disponible para los años considerados.  </t>
  </si>
  <si>
    <t xml:space="preserve">América Latina y el Caribe </t>
  </si>
  <si>
    <t>América Latina y el Caribe *</t>
  </si>
  <si>
    <t>Falta de disponibilidad de servicios en la vivienda: agua. América Latina y el Caribe.</t>
  </si>
  <si>
    <t>Emisiones de dióxido de carbono. América Latina y el Caribe.</t>
  </si>
  <si>
    <t>Tasa de mortalidad infantil (niños/as menores de 5 años). América Latina y el Caribe.</t>
  </si>
  <si>
    <t>Prevalencia de desnutrición. América Latina y el Caribe.</t>
  </si>
  <si>
    <t>Falta de disponibilidad de servicios en la vivienda: desagües. América Latina y el Caribe.</t>
  </si>
  <si>
    <t>No asistencia a la Educación Primaria. América Latina y el Caribe.</t>
  </si>
  <si>
    <t>No asistencia a la educación secundaria. América Latina y el Caribe.</t>
  </si>
  <si>
    <t>Ocupados sin aportes a la seguridad social. América Latina y el Caribe.</t>
  </si>
  <si>
    <t>Cobertura de jubilaciones y pensiones contributivas y no contributivas. América Latina y el Caribe.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</si>
</sst>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00"/>
    <numFmt numFmtId="166" formatCode="0.000"/>
    <numFmt numFmtId="167" formatCode="0.0"/>
    <numFmt numFmtId="168" formatCode="0.0%"/>
    <numFmt numFmtId="169" formatCode="0.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0" fillId="0" borderId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2" borderId="4" xfId="0" applyFont="1" applyFill="1" applyBorder="1"/>
    <xf numFmtId="0" fontId="6" fillId="2" borderId="0" xfId="1" applyFont="1" applyFill="1" applyBorder="1"/>
    <xf numFmtId="164" fontId="3" fillId="2" borderId="0" xfId="2" applyNumberFormat="1" applyFont="1" applyFill="1" applyBorder="1" applyAlignment="1">
      <alignment horizontal="center"/>
    </xf>
    <xf numFmtId="164" fontId="3" fillId="2" borderId="5" xfId="2" applyNumberFormat="1" applyFont="1" applyFill="1" applyBorder="1" applyAlignment="1">
      <alignment horizontal="center"/>
    </xf>
    <xf numFmtId="0" fontId="6" fillId="2" borderId="4" xfId="1" applyFont="1" applyFill="1" applyBorder="1"/>
    <xf numFmtId="0" fontId="4" fillId="2" borderId="6" xfId="0" applyFont="1" applyFill="1" applyBorder="1"/>
    <xf numFmtId="0" fontId="2" fillId="2" borderId="7" xfId="1" applyFont="1" applyFill="1" applyBorder="1"/>
    <xf numFmtId="164" fontId="4" fillId="2" borderId="7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6" fillId="2" borderId="0" xfId="1" applyFont="1" applyFill="1"/>
    <xf numFmtId="0" fontId="4" fillId="3" borderId="19" xfId="0" applyFont="1" applyFill="1" applyBorder="1"/>
    <xf numFmtId="0" fontId="4" fillId="3" borderId="2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>
      <alignment horizontal="center" vertical="center"/>
    </xf>
    <xf numFmtId="167" fontId="9" fillId="2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164" fontId="3" fillId="2" borderId="5" xfId="0" applyNumberFormat="1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4" fillId="2" borderId="4" xfId="0" applyFont="1" applyFill="1" applyBorder="1"/>
    <xf numFmtId="0" fontId="2" fillId="2" borderId="0" xfId="1" applyFont="1" applyFill="1" applyBorder="1"/>
    <xf numFmtId="164" fontId="4" fillId="2" borderId="0" xfId="0" applyNumberFormat="1" applyFont="1" applyFill="1" applyBorder="1"/>
    <xf numFmtId="164" fontId="4" fillId="2" borderId="5" xfId="0" applyNumberFormat="1" applyFont="1" applyFill="1" applyBorder="1"/>
    <xf numFmtId="167" fontId="3" fillId="2" borderId="0" xfId="0" applyNumberFormat="1" applyFont="1" applyFill="1" applyBorder="1"/>
    <xf numFmtId="167" fontId="3" fillId="2" borderId="5" xfId="0" applyNumberFormat="1" applyFont="1" applyFill="1" applyBorder="1"/>
    <xf numFmtId="164" fontId="4" fillId="2" borderId="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164" fontId="4" fillId="2" borderId="7" xfId="0" applyNumberFormat="1" applyFont="1" applyFill="1" applyBorder="1"/>
    <xf numFmtId="164" fontId="4" fillId="2" borderId="8" xfId="0" applyNumberFormat="1" applyFont="1" applyFill="1" applyBorder="1"/>
    <xf numFmtId="165" fontId="3" fillId="2" borderId="0" xfId="0" applyNumberFormat="1" applyFont="1" applyFill="1" applyBorder="1"/>
    <xf numFmtId="165" fontId="3" fillId="2" borderId="5" xfId="0" applyNumberFormat="1" applyFont="1" applyFill="1" applyBorder="1"/>
    <xf numFmtId="165" fontId="4" fillId="2" borderId="7" xfId="0" applyNumberFormat="1" applyFont="1" applyFill="1" applyBorder="1"/>
    <xf numFmtId="165" fontId="4" fillId="2" borderId="8" xfId="0" applyNumberFormat="1" applyFont="1" applyFill="1" applyBorder="1"/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left" indent="1"/>
    </xf>
    <xf numFmtId="165" fontId="3" fillId="2" borderId="5" xfId="0" applyNumberFormat="1" applyFont="1" applyFill="1" applyBorder="1" applyAlignment="1">
      <alignment horizontal="left" indent="1"/>
    </xf>
    <xf numFmtId="167" fontId="4" fillId="2" borderId="3" xfId="0" applyNumberFormat="1" applyFont="1" applyFill="1" applyBorder="1" applyAlignment="1">
      <alignment horizontal="center" vertical="center"/>
    </xf>
    <xf numFmtId="167" fontId="4" fillId="2" borderId="8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>
      <alignment horizontal="center" vertical="center"/>
    </xf>
    <xf numFmtId="167" fontId="3" fillId="2" borderId="5" xfId="0" applyNumberFormat="1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6" fontId="13" fillId="2" borderId="0" xfId="0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166" fontId="6" fillId="2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9" fontId="3" fillId="2" borderId="0" xfId="4" applyFont="1" applyFill="1" applyBorder="1" applyAlignment="1">
      <alignment horizontal="center" vertical="center"/>
    </xf>
    <xf numFmtId="9" fontId="3" fillId="2" borderId="5" xfId="4" applyFont="1" applyFill="1" applyBorder="1" applyAlignment="1">
      <alignment horizontal="center" vertical="center"/>
    </xf>
    <xf numFmtId="9" fontId="3" fillId="2" borderId="7" xfId="4" applyFont="1" applyFill="1" applyBorder="1" applyAlignment="1">
      <alignment horizontal="center" vertical="center"/>
    </xf>
    <xf numFmtId="9" fontId="3" fillId="2" borderId="8" xfId="4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/>
    <xf numFmtId="0" fontId="4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wrapText="1"/>
    </xf>
    <xf numFmtId="166" fontId="3" fillId="3" borderId="0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166" fontId="15" fillId="0" borderId="8" xfId="0" applyNumberFormat="1" applyFont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166" fontId="0" fillId="0" borderId="22" xfId="0" applyNumberForma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24" xfId="0" applyBorder="1"/>
    <xf numFmtId="166" fontId="0" fillId="0" borderId="23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5" fontId="4" fillId="2" borderId="7" xfId="0" applyNumberFormat="1" applyFont="1" applyFill="1" applyBorder="1" applyAlignment="1">
      <alignment horizontal="left" indent="1"/>
    </xf>
    <xf numFmtId="165" fontId="4" fillId="2" borderId="8" xfId="0" applyNumberFormat="1" applyFont="1" applyFill="1" applyBorder="1" applyAlignment="1">
      <alignment horizontal="left" indent="1"/>
    </xf>
    <xf numFmtId="167" fontId="11" fillId="2" borderId="7" xfId="0" applyNumberFormat="1" applyFont="1" applyFill="1" applyBorder="1" applyAlignment="1">
      <alignment horizontal="center" vertical="center"/>
    </xf>
    <xf numFmtId="167" fontId="11" fillId="2" borderId="8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166" fontId="0" fillId="0" borderId="0" xfId="0" applyNumberFormat="1"/>
    <xf numFmtId="0" fontId="18" fillId="2" borderId="0" xfId="0" applyFont="1" applyFill="1" applyBorder="1" applyAlignment="1">
      <alignment horizontal="center" vertical="center"/>
    </xf>
    <xf numFmtId="169" fontId="18" fillId="2" borderId="0" xfId="0" applyNumberFormat="1" applyFont="1" applyFill="1" applyBorder="1" applyAlignment="1">
      <alignment horizontal="center" vertical="center"/>
    </xf>
    <xf numFmtId="169" fontId="19" fillId="2" borderId="0" xfId="0" applyNumberFormat="1" applyFont="1" applyFill="1" applyBorder="1" applyAlignment="1">
      <alignment horizontal="center" vertical="center"/>
    </xf>
    <xf numFmtId="168" fontId="3" fillId="2" borderId="0" xfId="4" applyNumberFormat="1" applyFont="1" applyFill="1" applyBorder="1" applyAlignment="1">
      <alignment horizontal="center"/>
    </xf>
    <xf numFmtId="168" fontId="4" fillId="2" borderId="7" xfId="4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center"/>
    </xf>
    <xf numFmtId="0" fontId="12" fillId="0" borderId="0" xfId="0" applyFont="1"/>
    <xf numFmtId="0" fontId="4" fillId="3" borderId="23" xfId="0" applyFont="1" applyFill="1" applyBorder="1" applyAlignment="1">
      <alignment horizontal="center" vertical="center" wrapText="1"/>
    </xf>
    <xf numFmtId="166" fontId="3" fillId="2" borderId="25" xfId="4" applyNumberFormat="1" applyFont="1" applyFill="1" applyBorder="1" applyAlignment="1">
      <alignment horizontal="center"/>
    </xf>
    <xf numFmtId="166" fontId="3" fillId="2" borderId="24" xfId="4" applyNumberFormat="1" applyFont="1" applyFill="1" applyBorder="1" applyAlignment="1">
      <alignment horizontal="center"/>
    </xf>
    <xf numFmtId="168" fontId="3" fillId="2" borderId="5" xfId="4" applyNumberFormat="1" applyFont="1" applyFill="1" applyBorder="1" applyAlignment="1">
      <alignment horizontal="center"/>
    </xf>
    <xf numFmtId="168" fontId="4" fillId="2" borderId="8" xfId="4" applyNumberFormat="1" applyFont="1" applyFill="1" applyBorder="1" applyAlignment="1">
      <alignment horizontal="center"/>
    </xf>
    <xf numFmtId="0" fontId="12" fillId="0" borderId="0" xfId="0" applyFont="1" applyBorder="1"/>
    <xf numFmtId="165" fontId="12" fillId="0" borderId="0" xfId="0" applyNumberFormat="1" applyFont="1" applyBorder="1"/>
    <xf numFmtId="167" fontId="4" fillId="2" borderId="8" xfId="0" applyNumberFormat="1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168" fontId="0" fillId="0" borderId="25" xfId="4" applyNumberFormat="1" applyFont="1" applyBorder="1" applyAlignment="1">
      <alignment horizontal="center"/>
    </xf>
    <xf numFmtId="168" fontId="12" fillId="0" borderId="24" xfId="4" applyNumberFormat="1" applyFont="1" applyBorder="1" applyAlignment="1">
      <alignment horizontal="center"/>
    </xf>
    <xf numFmtId="0" fontId="20" fillId="2" borderId="4" xfId="1" applyFont="1" applyFill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5" xfId="0" applyNumberFormat="1" applyFont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 wrapText="1"/>
    </xf>
    <xf numFmtId="166" fontId="21" fillId="4" borderId="26" xfId="0" applyNumberFormat="1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1" fontId="20" fillId="2" borderId="4" xfId="1" applyNumberFormat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1" fontId="20" fillId="2" borderId="6" xfId="1" applyNumberFormat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1" fontId="21" fillId="2" borderId="4" xfId="1" applyNumberFormat="1" applyFont="1" applyFill="1" applyBorder="1" applyAlignment="1">
      <alignment horizontal="center" vertical="center" wrapText="1"/>
    </xf>
    <xf numFmtId="1" fontId="20" fillId="2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22" fillId="4" borderId="12" xfId="1" applyFont="1" applyFill="1" applyBorder="1" applyAlignment="1">
      <alignment horizontal="center" vertical="center" wrapText="1"/>
    </xf>
    <xf numFmtId="0" fontId="23" fillId="4" borderId="14" xfId="0" applyFont="1" applyFill="1" applyBorder="1"/>
    <xf numFmtId="0" fontId="17" fillId="3" borderId="23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0" fontId="5" fillId="2" borderId="17" xfId="3" applyFont="1" applyFill="1" applyBorder="1" applyAlignment="1">
      <alignment horizontal="center"/>
    </xf>
    <xf numFmtId="0" fontId="5" fillId="2" borderId="16" xfId="3" applyFont="1" applyFill="1" applyBorder="1" applyAlignment="1">
      <alignment horizontal="center"/>
    </xf>
    <xf numFmtId="0" fontId="5" fillId="2" borderId="18" xfId="3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2" fillId="2" borderId="7" xfId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0" xfId="3" applyFont="1" applyFill="1" applyBorder="1" applyAlignment="1"/>
    <xf numFmtId="0" fontId="5" fillId="2" borderId="6" xfId="3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2" fillId="2" borderId="0" xfId="3" applyFont="1" applyFill="1" applyBorder="1" applyAlignment="1">
      <alignment vertical="center"/>
    </xf>
    <xf numFmtId="0" fontId="5" fillId="2" borderId="0" xfId="3" applyFont="1" applyFill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2" fillId="2" borderId="4" xfId="3" applyFont="1" applyFill="1" applyBorder="1" applyAlignment="1">
      <alignment horizontal="center" wrapText="1"/>
    </xf>
    <xf numFmtId="0" fontId="2" fillId="2" borderId="0" xfId="3" applyFont="1" applyFill="1" applyBorder="1" applyAlignment="1">
      <alignment horizontal="center" wrapText="1"/>
    </xf>
    <xf numFmtId="0" fontId="2" fillId="2" borderId="5" xfId="3" applyFont="1" applyFill="1" applyBorder="1" applyAlignment="1">
      <alignment horizontal="center" wrapText="1"/>
    </xf>
    <xf numFmtId="0" fontId="4" fillId="3" borderId="6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4" fillId="2" borderId="6" xfId="0" applyFont="1" applyFill="1" applyBorder="1" applyAlignment="1"/>
  </cellXfs>
  <cellStyles count="5">
    <cellStyle name="Normal" xfId="0" builtinId="0"/>
    <cellStyle name="Normal 2 2" xfId="1"/>
    <cellStyle name="Normal 3" xfId="3"/>
    <cellStyle name="Normal 5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'IDSAL '!$B$54:$E$54</c:f>
              <c:strCache>
                <c:ptCount val="4"/>
                <c:pt idx="0">
                  <c:v>0,395</c:v>
                </c:pt>
                <c:pt idx="1">
                  <c:v>0,405</c:v>
                </c:pt>
                <c:pt idx="2">
                  <c:v>0,433</c:v>
                </c:pt>
                <c:pt idx="3">
                  <c:v>0,446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'IDSAL '!$C$2:$F$2</c:f>
              <c:strCache>
                <c:ptCount val="4"/>
                <c:pt idx="0">
                  <c:v>2000-2004</c:v>
                </c:pt>
                <c:pt idx="1">
                  <c:v>2005-2008</c:v>
                </c:pt>
                <c:pt idx="2">
                  <c:v>2009-2014</c:v>
                </c:pt>
                <c:pt idx="3">
                  <c:v>2015-2017</c:v>
                </c:pt>
              </c:strCache>
            </c:strRef>
          </c:cat>
          <c:val>
            <c:numRef>
              <c:f>'IDSAL '!$B$54:$E$54</c:f>
              <c:numCache>
                <c:formatCode>0.000</c:formatCode>
                <c:ptCount val="4"/>
                <c:pt idx="0">
                  <c:v>0.39530144084103808</c:v>
                </c:pt>
                <c:pt idx="1">
                  <c:v>0.40458320502671302</c:v>
                </c:pt>
                <c:pt idx="2">
                  <c:v>0.43288195996489709</c:v>
                </c:pt>
                <c:pt idx="3">
                  <c:v>0.44631563947501196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3-4B6E-801A-A291B350E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327008"/>
        <c:axId val="649327336"/>
      </c:lineChart>
      <c:catAx>
        <c:axId val="6493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49327336"/>
        <c:crosses val="autoZero"/>
        <c:auto val="1"/>
        <c:lblAlgn val="ctr"/>
        <c:lblOffset val="100"/>
        <c:noMultiLvlLbl val="0"/>
      </c:catAx>
      <c:valAx>
        <c:axId val="649327336"/>
        <c:scaling>
          <c:orientation val="minMax"/>
        </c:scaling>
        <c:delete val="0"/>
        <c:axPos val="l"/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4932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IDSAL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'IDSAL '!$J$2</c:f>
              <c:strCache>
                <c:ptCount val="1"/>
                <c:pt idx="0">
                  <c:v>2000-2004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899-4F30-B597-FDC634BFA7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'IDSAL '!$I$3:$I$17</c:f>
              <c:strCache>
                <c:ptCount val="15"/>
                <c:pt idx="0">
                  <c:v>HND</c:v>
                </c:pt>
                <c:pt idx="1">
                  <c:v>GTM</c:v>
                </c:pt>
                <c:pt idx="2">
                  <c:v>BOL</c:v>
                </c:pt>
                <c:pt idx="3">
                  <c:v>PRY</c:v>
                </c:pt>
                <c:pt idx="4">
                  <c:v>PER</c:v>
                </c:pt>
                <c:pt idx="5">
                  <c:v>SLV</c:v>
                </c:pt>
                <c:pt idx="6">
                  <c:v>LAC</c:v>
                </c:pt>
                <c:pt idx="7">
                  <c:v>COL</c:v>
                </c:pt>
                <c:pt idx="8">
                  <c:v>MEX</c:v>
                </c:pt>
                <c:pt idx="9">
                  <c:v>VEN</c:v>
                </c:pt>
                <c:pt idx="10">
                  <c:v>BRA</c:v>
                </c:pt>
                <c:pt idx="11">
                  <c:v>CRI</c:v>
                </c:pt>
                <c:pt idx="12">
                  <c:v>ARG</c:v>
                </c:pt>
                <c:pt idx="13">
                  <c:v>URY</c:v>
                </c:pt>
                <c:pt idx="14">
                  <c:v>CHL</c:v>
                </c:pt>
              </c:strCache>
            </c:strRef>
          </c:cat>
          <c:val>
            <c:numRef>
              <c:f>'IDSAL '!$J$3:$J$17</c:f>
              <c:numCache>
                <c:formatCode>0.000</c:formatCode>
                <c:ptCount val="15"/>
                <c:pt idx="0">
                  <c:v>0.65556425641268568</c:v>
                </c:pt>
                <c:pt idx="1">
                  <c:v>0.64215207335962321</c:v>
                </c:pt>
                <c:pt idx="2">
                  <c:v>0.5619528633816635</c:v>
                </c:pt>
                <c:pt idx="3">
                  <c:v>0.54581130773974507</c:v>
                </c:pt>
                <c:pt idx="4">
                  <c:v>0.50024410261689756</c:v>
                </c:pt>
                <c:pt idx="5">
                  <c:v>0.47911195421894243</c:v>
                </c:pt>
                <c:pt idx="6">
                  <c:v>0.38382836002739479</c:v>
                </c:pt>
                <c:pt idx="7">
                  <c:v>0.38328595614770483</c:v>
                </c:pt>
                <c:pt idx="8">
                  <c:v>0.35984346751655649</c:v>
                </c:pt>
                <c:pt idx="9">
                  <c:v>0.35200037136019713</c:v>
                </c:pt>
                <c:pt idx="10">
                  <c:v>0.33160877361276758</c:v>
                </c:pt>
                <c:pt idx="11">
                  <c:v>0.26707683461847176</c:v>
                </c:pt>
                <c:pt idx="12">
                  <c:v>0.25909204396677199</c:v>
                </c:pt>
                <c:pt idx="13">
                  <c:v>0.19557016462220933</c:v>
                </c:pt>
                <c:pt idx="14">
                  <c:v>0.17352294785748085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9-4F30-B597-FDC634BFA7BC}"/>
            </c:ext>
          </c:extLst>
        </c:ser>
        <c:ser>
          <c:idx val="1"/>
          <c:order val="1"/>
          <c:tx>
            <c:strRef>
              <c:f>'IDSAL '!$K$2</c:f>
              <c:strCache>
                <c:ptCount val="1"/>
                <c:pt idx="0">
                  <c:v>2015-2017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899-4F30-B597-FDC634BFA7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'IDSAL '!$I$3:$I$17</c:f>
              <c:strCache>
                <c:ptCount val="15"/>
                <c:pt idx="0">
                  <c:v>HND</c:v>
                </c:pt>
                <c:pt idx="1">
                  <c:v>GTM</c:v>
                </c:pt>
                <c:pt idx="2">
                  <c:v>BOL</c:v>
                </c:pt>
                <c:pt idx="3">
                  <c:v>PRY</c:v>
                </c:pt>
                <c:pt idx="4">
                  <c:v>PER</c:v>
                </c:pt>
                <c:pt idx="5">
                  <c:v>SLV</c:v>
                </c:pt>
                <c:pt idx="6">
                  <c:v>LAC</c:v>
                </c:pt>
                <c:pt idx="7">
                  <c:v>COL</c:v>
                </c:pt>
                <c:pt idx="8">
                  <c:v>MEX</c:v>
                </c:pt>
                <c:pt idx="9">
                  <c:v>VEN</c:v>
                </c:pt>
                <c:pt idx="10">
                  <c:v>BRA</c:v>
                </c:pt>
                <c:pt idx="11">
                  <c:v>CRI</c:v>
                </c:pt>
                <c:pt idx="12">
                  <c:v>ARG</c:v>
                </c:pt>
                <c:pt idx="13">
                  <c:v>URY</c:v>
                </c:pt>
                <c:pt idx="14">
                  <c:v>CHL</c:v>
                </c:pt>
              </c:strCache>
            </c:strRef>
          </c:cat>
          <c:val>
            <c:numRef>
              <c:f>'IDSAL '!$K$3:$K$17</c:f>
              <c:numCache>
                <c:formatCode>0.000</c:formatCode>
                <c:ptCount val="15"/>
                <c:pt idx="0">
                  <c:v>0.54371636893053243</c:v>
                </c:pt>
                <c:pt idx="1">
                  <c:v>0.53624891026585886</c:v>
                </c:pt>
                <c:pt idx="2">
                  <c:v>0.38792546155335289</c:v>
                </c:pt>
                <c:pt idx="3">
                  <c:v>0.4054622564634478</c:v>
                </c:pt>
                <c:pt idx="4">
                  <c:v>0.30909279356080238</c:v>
                </c:pt>
                <c:pt idx="5">
                  <c:v>0.40560020584922762</c:v>
                </c:pt>
                <c:pt idx="6">
                  <c:v>0.26803899124329905</c:v>
                </c:pt>
                <c:pt idx="7">
                  <c:v>0.29853526860720969</c:v>
                </c:pt>
                <c:pt idx="8">
                  <c:v>0.24610871562373093</c:v>
                </c:pt>
                <c:pt idx="9">
                  <c:v>0.29286846621445661</c:v>
                </c:pt>
                <c:pt idx="10">
                  <c:v>0.23721377844000788</c:v>
                </c:pt>
                <c:pt idx="11">
                  <c:v>0.17999765650672728</c:v>
                </c:pt>
                <c:pt idx="12">
                  <c:v>0.16960657358054737</c:v>
                </c:pt>
                <c:pt idx="13">
                  <c:v>0.15117766019530443</c:v>
                </c:pt>
                <c:pt idx="14">
                  <c:v>0.11150108059780753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9-4F30-B597-FDC634B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546224"/>
        <c:axId val="609538352"/>
      </c:barChart>
      <c:catAx>
        <c:axId val="6095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09538352"/>
        <c:crosses val="autoZero"/>
        <c:auto val="1"/>
        <c:lblAlgn val="ctr"/>
        <c:lblOffset val="100"/>
        <c:noMultiLvlLbl val="0"/>
      </c:catAx>
      <c:valAx>
        <c:axId val="609538352"/>
        <c:scaling>
          <c:orientation val="minMax"/>
        </c:scaling>
        <c:delete val="0"/>
        <c:axPos val="l"/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095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7796D5F-7E7E-45FD-A139-3760A3EF7F85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FB7-49F7-9A1A-2A913F5FA5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BE16C51-7983-4796-B1B5-5D73B74DD452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FB7-49F7-9A1A-2A913F5FA5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260342-C4A3-4228-BEC8-03FF513E71BF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FB7-49F7-9A1A-2A913F5FA5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ACEA8B9-C5E1-4AB1-93F9-823B89684B6E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FB7-49F7-9A1A-2A913F5FA5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476FE9E-C6DC-47EE-9784-898558683EAC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FB7-49F7-9A1A-2A913F5FA5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05E4E28-58A0-46EF-9D8B-32A032095C16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FB7-49F7-9A1A-2A913F5FA5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03A1EEC-B2FA-4E90-9822-53853E42385C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FB7-49F7-9A1A-2A913F5FA5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4EC2C40-4412-4C8C-A13F-98AD1F7D7BC3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FB7-49F7-9A1A-2A913F5FA5E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4D95E10-1640-4201-AD93-446C789A266A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FB7-49F7-9A1A-2A913F5FA5E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F7E7C58-849F-49D5-8B27-D0E90CD8BAD2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FB7-49F7-9A1A-2A913F5FA5E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D14056D-E884-4AD4-82CA-C8AE12D6CD66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FB7-49F7-9A1A-2A913F5FA5E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64A215C-561E-42A9-AD1C-CA3FB7E569C1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FB7-49F7-9A1A-2A913F5FA5E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C0D654F-0C86-4BC5-BBFD-8A4C1D93E3E3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FB7-49F7-9A1A-2A913F5FA5E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91E3FF5-4DB9-468B-AD89-206A50F724F6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FB7-49F7-9A1A-2A913F5FA5E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1A54DD6-400D-48FC-812C-0B2957E1ACF4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FB7-49F7-9A1A-2A913F5FA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'IDSAL '!$D$75:$D$89</c:f>
              <c:numCache>
                <c:formatCode>0</c:formatCode>
                <c:ptCount val="15"/>
                <c:pt idx="0">
                  <c:v>2364.9169072130776</c:v>
                </c:pt>
                <c:pt idx="1">
                  <c:v>7361.7040651296184</c:v>
                </c:pt>
                <c:pt idx="2">
                  <c:v>6708.4347199114372</c:v>
                </c:pt>
                <c:pt idx="3">
                  <c:v>5468.8982810813113</c:v>
                </c:pt>
                <c:pt idx="4">
                  <c:v>12029.667932881435</c:v>
                </c:pt>
                <c:pt idx="5">
                  <c:v>3802.6285405180133</c:v>
                </c:pt>
                <c:pt idx="6">
                  <c:v>14524.203405387403</c:v>
                </c:pt>
                <c:pt idx="7">
                  <c:v>13055.102931343639</c:v>
                </c:pt>
                <c:pt idx="8">
                  <c:v>17155.194629808775</c:v>
                </c:pt>
                <c:pt idx="9">
                  <c:v>16000.053999999998</c:v>
                </c:pt>
                <c:pt idx="10">
                  <c:v>14294.388069308814</c:v>
                </c:pt>
                <c:pt idx="11">
                  <c:v>15166.135588129284</c:v>
                </c:pt>
                <c:pt idx="12">
                  <c:v>18877.884794837384</c:v>
                </c:pt>
                <c:pt idx="13">
                  <c:v>20158.829192303012</c:v>
                </c:pt>
                <c:pt idx="14">
                  <c:v>22632.679571823679</c:v>
                </c:pt>
              </c:numCache>
            </c:numRef>
          </c:xVal>
          <c:yVal>
            <c:numRef>
              <c:f>'IDSAL '!$C$75:$C$89</c:f>
              <c:numCache>
                <c:formatCode>0.000</c:formatCode>
                <c:ptCount val="15"/>
                <c:pt idx="0">
                  <c:v>0.54371636893053243</c:v>
                </c:pt>
                <c:pt idx="1">
                  <c:v>0.53624891026585886</c:v>
                </c:pt>
                <c:pt idx="2">
                  <c:v>0.38792546155335289</c:v>
                </c:pt>
                <c:pt idx="3">
                  <c:v>0.4054622564634478</c:v>
                </c:pt>
                <c:pt idx="4">
                  <c:v>0.30909279356080238</c:v>
                </c:pt>
                <c:pt idx="5">
                  <c:v>0.40560020584922762</c:v>
                </c:pt>
                <c:pt idx="6">
                  <c:v>0.26803899124329905</c:v>
                </c:pt>
                <c:pt idx="7">
                  <c:v>0.29853526860720969</c:v>
                </c:pt>
                <c:pt idx="8">
                  <c:v>0.24610871562373093</c:v>
                </c:pt>
                <c:pt idx="9">
                  <c:v>0.29286846621445661</c:v>
                </c:pt>
                <c:pt idx="10">
                  <c:v>0.23721377844000788</c:v>
                </c:pt>
                <c:pt idx="11">
                  <c:v>0.17999765650672728</c:v>
                </c:pt>
                <c:pt idx="12">
                  <c:v>0.16960657358054737</c:v>
                </c:pt>
                <c:pt idx="13">
                  <c:v>0.15117766019530443</c:v>
                </c:pt>
                <c:pt idx="14">
                  <c:v>0.11150108059780753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'IDSAL '!$A$75:$A$89</c15:f>
                <c15:dlblRangeCache>
                  <c:ptCount val="15"/>
                  <c:pt idx="0">
                    <c:v>HND</c:v>
                  </c:pt>
                  <c:pt idx="1">
                    <c:v>GTM</c:v>
                  </c:pt>
                  <c:pt idx="2">
                    <c:v>BOL</c:v>
                  </c:pt>
                  <c:pt idx="3">
                    <c:v>PRY</c:v>
                  </c:pt>
                  <c:pt idx="4">
                    <c:v>PER</c:v>
                  </c:pt>
                  <c:pt idx="5">
                    <c:v>SLV</c:v>
                  </c:pt>
                  <c:pt idx="6">
                    <c:v>LAC</c:v>
                  </c:pt>
                  <c:pt idx="7">
                    <c:v>COL</c:v>
                  </c:pt>
                  <c:pt idx="8">
                    <c:v>MEX</c:v>
                  </c:pt>
                  <c:pt idx="9">
                    <c:v>VEN</c:v>
                  </c:pt>
                  <c:pt idx="10">
                    <c:v>BRA</c:v>
                  </c:pt>
                  <c:pt idx="11">
                    <c:v>CRI</c:v>
                  </c:pt>
                  <c:pt idx="12">
                    <c:v>ARG</c:v>
                  </c:pt>
                  <c:pt idx="13">
                    <c:v>URY</c:v>
                  </c:pt>
                  <c:pt idx="14">
                    <c:v>CHL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0FB7-49F7-9A1A-2A913F5FA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500776"/>
        <c:axId val="559500120"/>
      </c:scatterChart>
      <c:valAx>
        <c:axId val="55950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PIB per cápita (USD</a:t>
                </a:r>
                <a:r>
                  <a:rPr lang="es-AR" b="1" baseline="0"/>
                  <a:t> PPA)</a:t>
                </a:r>
                <a:endParaRPr lang="es-AR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59500120"/>
        <c:crosses val="autoZero"/>
        <c:crossBetween val="midCat"/>
      </c:valAx>
      <c:valAx>
        <c:axId val="55950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IDSAL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5950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57E2AAD9-D4A6-42D5-89CF-9D02F70319E7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21D-43E7-A162-7AF61841A12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D87000D-28BA-4B24-B548-C07FD9ADB7C0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21D-43E7-A162-7AF61841A12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3954D5B-93DB-4F7A-85EF-FD6FA940A5B5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21D-43E7-A162-7AF61841A12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5F73F16-29DD-4539-BA6E-8FFEBA38CF87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21D-43E7-A162-7AF61841A12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629525A-3E0F-4A5E-AF46-84A3A8B1EFAA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21D-43E7-A162-7AF61841A12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1142B31-4A53-4BA0-A03D-BC47F7115E99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21D-43E7-A162-7AF61841A12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5794E8C-83DB-4A5A-A009-E006436EC09A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21D-43E7-A162-7AF61841A12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3D2A89C-500A-4F62-B48D-3E60889450CE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21D-43E7-A162-7AF61841A12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7973E40-51FD-4EFD-9433-0BC8152B1C52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21D-43E7-A162-7AF61841A12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56104E7-0BD6-42AF-BB4E-6C6B34CD59FF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21D-43E7-A162-7AF61841A12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6D26EF2-67FD-4D9F-ADF2-C7902DE0D3FF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21D-43E7-A162-7AF61841A12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90D7E24-BA1A-44B8-8765-F95A9390F738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21D-43E7-A162-7AF61841A12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958DE98-C42A-463F-BB71-398B72F33D85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21D-43E7-A162-7AF61841A12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5E887DE-5360-468D-8B09-E96ED2EDA9E0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21D-43E7-A162-7AF61841A12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0AB4BB7-9DCC-4877-8B79-8BE9A40618D1}" type="CELLRANGE">
                      <a:rPr lang="es-AR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21D-43E7-A162-7AF61841A1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'IDSAL '!$E$75:$E$89</c:f>
              <c:numCache>
                <c:formatCode>0.000</c:formatCode>
                <c:ptCount val="15"/>
                <c:pt idx="0">
                  <c:v>0.5</c:v>
                </c:pt>
                <c:pt idx="1">
                  <c:v>0.53500000000000003</c:v>
                </c:pt>
                <c:pt idx="2">
                  <c:v>0.45966666666666667</c:v>
                </c:pt>
                <c:pt idx="3">
                  <c:v>0.48099999999999998</c:v>
                </c:pt>
                <c:pt idx="4">
                  <c:v>0.44966666666666666</c:v>
                </c:pt>
                <c:pt idx="5">
                  <c:v>0.39500000000000002</c:v>
                </c:pt>
                <c:pt idx="6">
                  <c:v>0.46766666666666667</c:v>
                </c:pt>
                <c:pt idx="7">
                  <c:v>0.51866666666666672</c:v>
                </c:pt>
                <c:pt idx="8">
                  <c:v>0.504</c:v>
                </c:pt>
                <c:pt idx="9">
                  <c:v>0.46899999999999997</c:v>
                </c:pt>
                <c:pt idx="10">
                  <c:v>0.53000000000000014</c:v>
                </c:pt>
                <c:pt idx="11">
                  <c:v>0.49733333333333335</c:v>
                </c:pt>
                <c:pt idx="12">
                  <c:v>0.39050000000000001</c:v>
                </c:pt>
                <c:pt idx="13">
                  <c:v>0.39100000000000001</c:v>
                </c:pt>
                <c:pt idx="14">
                  <c:v>0.45350000000000001</c:v>
                </c:pt>
              </c:numCache>
            </c:numRef>
          </c:xVal>
          <c:yVal>
            <c:numRef>
              <c:f>'IDSAL '!$C$75:$C$89</c:f>
              <c:numCache>
                <c:formatCode>0.000</c:formatCode>
                <c:ptCount val="15"/>
                <c:pt idx="0">
                  <c:v>0.54371636893053243</c:v>
                </c:pt>
                <c:pt idx="1">
                  <c:v>0.53624891026585886</c:v>
                </c:pt>
                <c:pt idx="2">
                  <c:v>0.38792546155335289</c:v>
                </c:pt>
                <c:pt idx="3">
                  <c:v>0.4054622564634478</c:v>
                </c:pt>
                <c:pt idx="4">
                  <c:v>0.30909279356080238</c:v>
                </c:pt>
                <c:pt idx="5">
                  <c:v>0.40560020584922762</c:v>
                </c:pt>
                <c:pt idx="6">
                  <c:v>0.26803899124329905</c:v>
                </c:pt>
                <c:pt idx="7">
                  <c:v>0.29853526860720969</c:v>
                </c:pt>
                <c:pt idx="8">
                  <c:v>0.24610871562373093</c:v>
                </c:pt>
                <c:pt idx="9">
                  <c:v>0.29286846621445661</c:v>
                </c:pt>
                <c:pt idx="10">
                  <c:v>0.23721377844000788</c:v>
                </c:pt>
                <c:pt idx="11">
                  <c:v>0.17999765650672728</c:v>
                </c:pt>
                <c:pt idx="12">
                  <c:v>0.16960657358054737</c:v>
                </c:pt>
                <c:pt idx="13">
                  <c:v>0.15117766019530443</c:v>
                </c:pt>
                <c:pt idx="14">
                  <c:v>0.11150108059780753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'IDSAL '!$A$75:$A$89</c15:f>
                <c15:dlblRangeCache>
                  <c:ptCount val="15"/>
                  <c:pt idx="0">
                    <c:v>HND</c:v>
                  </c:pt>
                  <c:pt idx="1">
                    <c:v>GTM</c:v>
                  </c:pt>
                  <c:pt idx="2">
                    <c:v>BOL</c:v>
                  </c:pt>
                  <c:pt idx="3">
                    <c:v>PRY</c:v>
                  </c:pt>
                  <c:pt idx="4">
                    <c:v>PER</c:v>
                  </c:pt>
                  <c:pt idx="5">
                    <c:v>SLV</c:v>
                  </c:pt>
                  <c:pt idx="6">
                    <c:v>LAC</c:v>
                  </c:pt>
                  <c:pt idx="7">
                    <c:v>COL</c:v>
                  </c:pt>
                  <c:pt idx="8">
                    <c:v>MEX</c:v>
                  </c:pt>
                  <c:pt idx="9">
                    <c:v>VEN</c:v>
                  </c:pt>
                  <c:pt idx="10">
                    <c:v>BRA</c:v>
                  </c:pt>
                  <c:pt idx="11">
                    <c:v>CRI</c:v>
                  </c:pt>
                  <c:pt idx="12">
                    <c:v>ARG</c:v>
                  </c:pt>
                  <c:pt idx="13">
                    <c:v>URY</c:v>
                  </c:pt>
                  <c:pt idx="14">
                    <c:v>CHL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B21D-43E7-A162-7AF61841A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500776"/>
        <c:axId val="559500120"/>
      </c:scatterChart>
      <c:valAx>
        <c:axId val="559500776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Coeficiente de Gini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59500120"/>
        <c:crosses val="autoZero"/>
        <c:crossBetween val="midCat"/>
      </c:valAx>
      <c:valAx>
        <c:axId val="55950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IDSAL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5950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1</xdr:row>
      <xdr:rowOff>38100</xdr:rowOff>
    </xdr:from>
    <xdr:to>
      <xdr:col>21</xdr:col>
      <xdr:colOff>38099</xdr:colOff>
      <xdr:row>17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609599</xdr:colOff>
      <xdr:row>0</xdr:row>
      <xdr:rowOff>190500</xdr:rowOff>
    </xdr:from>
    <xdr:to>
      <xdr:col>14</xdr:col>
      <xdr:colOff>314324</xdr:colOff>
      <xdr:row>17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73</xdr:row>
      <xdr:rowOff>0</xdr:rowOff>
    </xdr:from>
    <xdr:to>
      <xdr:col>13</xdr:col>
      <xdr:colOff>119063</xdr:colOff>
      <xdr:row>85</xdr:row>
      <xdr:rowOff>152400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5EE3999-9253-47BC-ABC8-CE09D1296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87</xdr:row>
      <xdr:rowOff>0</xdr:rowOff>
    </xdr:from>
    <xdr:to>
      <xdr:col>13</xdr:col>
      <xdr:colOff>119063</xdr:colOff>
      <xdr:row>102</xdr:row>
      <xdr:rowOff>152400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977B889A-D068-41E3-BAA1-C776257D7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tabSelected="1" workbookViewId="0">
      <selection activeCell="B15" sqref="B15"/>
    </sheetView>
  </sheetViews>
  <sheetFormatPr baseColWidth="10" defaultRowHeight="15" x14ac:dyDescent="0.25"/>
  <cols>
    <col min="1" max="1" width="41.5703125" customWidth="1"/>
    <col min="2" max="2" width="91.42578125" customWidth="1"/>
    <col min="3" max="3" width="12.28515625" customWidth="1"/>
  </cols>
  <sheetData>
    <row r="1" spans="1:3" ht="19.5" thickBot="1" x14ac:dyDescent="0.35">
      <c r="A1" s="182" t="s">
        <v>87</v>
      </c>
      <c r="B1" s="183"/>
      <c r="C1" s="184"/>
    </row>
    <row r="2" spans="1:3" ht="15.75" thickBot="1" x14ac:dyDescent="0.3">
      <c r="A2" s="122" t="s">
        <v>81</v>
      </c>
      <c r="B2" s="123" t="s">
        <v>82</v>
      </c>
      <c r="C2" s="123" t="s">
        <v>83</v>
      </c>
    </row>
    <row r="3" spans="1:3" x14ac:dyDescent="0.25">
      <c r="A3" s="180" t="s">
        <v>72</v>
      </c>
      <c r="B3" s="124" t="s">
        <v>60</v>
      </c>
      <c r="C3" s="127">
        <v>0.1</v>
      </c>
    </row>
    <row r="4" spans="1:3" ht="15.75" thickBot="1" x14ac:dyDescent="0.3">
      <c r="A4" s="181"/>
      <c r="B4" s="125" t="s">
        <v>61</v>
      </c>
      <c r="C4" s="128">
        <v>0.1</v>
      </c>
    </row>
    <row r="5" spans="1:3" x14ac:dyDescent="0.25">
      <c r="A5" s="180" t="s">
        <v>73</v>
      </c>
      <c r="B5" s="124" t="s">
        <v>84</v>
      </c>
      <c r="C5" s="128">
        <v>0.1</v>
      </c>
    </row>
    <row r="6" spans="1:3" ht="15.75" thickBot="1" x14ac:dyDescent="0.3">
      <c r="A6" s="181"/>
      <c r="B6" s="126" t="s">
        <v>85</v>
      </c>
      <c r="C6" s="128">
        <v>0.1</v>
      </c>
    </row>
    <row r="7" spans="1:3" x14ac:dyDescent="0.25">
      <c r="A7" s="180" t="s">
        <v>95</v>
      </c>
      <c r="B7" s="124" t="s">
        <v>86</v>
      </c>
      <c r="C7" s="128">
        <v>0.1</v>
      </c>
    </row>
    <row r="8" spans="1:3" ht="15.75" thickBot="1" x14ac:dyDescent="0.3">
      <c r="A8" s="181"/>
      <c r="B8" s="126" t="s">
        <v>65</v>
      </c>
      <c r="C8" s="128">
        <v>0.1</v>
      </c>
    </row>
    <row r="9" spans="1:3" x14ac:dyDescent="0.25">
      <c r="A9" s="180" t="s">
        <v>75</v>
      </c>
      <c r="B9" s="124" t="s">
        <v>67</v>
      </c>
      <c r="C9" s="128">
        <v>0.1</v>
      </c>
    </row>
    <row r="10" spans="1:3" ht="15.75" thickBot="1" x14ac:dyDescent="0.3">
      <c r="A10" s="181"/>
      <c r="B10" s="126" t="s">
        <v>66</v>
      </c>
      <c r="C10" s="128">
        <v>0.1</v>
      </c>
    </row>
    <row r="11" spans="1:3" x14ac:dyDescent="0.25">
      <c r="A11" s="180" t="s">
        <v>76</v>
      </c>
      <c r="B11" s="124" t="s">
        <v>97</v>
      </c>
      <c r="C11" s="128">
        <v>0.1</v>
      </c>
    </row>
    <row r="12" spans="1:3" ht="15.75" thickBot="1" x14ac:dyDescent="0.3">
      <c r="A12" s="181"/>
      <c r="B12" s="126" t="s">
        <v>96</v>
      </c>
      <c r="C12" s="129">
        <v>0.1</v>
      </c>
    </row>
    <row r="13" spans="1:3" ht="15.75" thickBot="1" x14ac:dyDescent="0.3">
      <c r="C13" s="121">
        <v>0.99999999999999989</v>
      </c>
    </row>
  </sheetData>
  <mergeCells count="6">
    <mergeCell ref="A11:A12"/>
    <mergeCell ref="A1:C1"/>
    <mergeCell ref="A3:A4"/>
    <mergeCell ref="A5:A6"/>
    <mergeCell ref="A7:A8"/>
    <mergeCell ref="A9:A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57"/>
  <sheetViews>
    <sheetView showGridLines="0" topLeftCell="A46" zoomScale="80" zoomScaleNormal="80" workbookViewId="0">
      <selection activeCell="A40" sqref="A40:XFD40"/>
    </sheetView>
  </sheetViews>
  <sheetFormatPr baseColWidth="10" defaultRowHeight="15" x14ac:dyDescent="0.25"/>
  <cols>
    <col min="1" max="1" width="28.140625" customWidth="1"/>
    <col min="8" max="8" width="16.5703125" customWidth="1"/>
  </cols>
  <sheetData>
    <row r="1" spans="1:9" ht="21" customHeight="1" x14ac:dyDescent="0.25">
      <c r="A1" s="234" t="s">
        <v>115</v>
      </c>
      <c r="B1" s="235"/>
      <c r="C1" s="235"/>
      <c r="D1" s="235"/>
      <c r="E1" s="235"/>
      <c r="F1" s="236"/>
    </row>
    <row r="2" spans="1:9" ht="14.25" customHeight="1" x14ac:dyDescent="0.25">
      <c r="A2" s="237" t="s">
        <v>0</v>
      </c>
      <c r="B2" s="238"/>
      <c r="C2" s="238"/>
      <c r="D2" s="238"/>
      <c r="E2" s="238"/>
      <c r="F2" s="239"/>
    </row>
    <row r="3" spans="1:9" ht="12.75" customHeight="1" thickBot="1" x14ac:dyDescent="0.3">
      <c r="A3" s="209" t="s">
        <v>56</v>
      </c>
      <c r="B3" s="210"/>
      <c r="C3" s="210"/>
      <c r="D3" s="210"/>
      <c r="E3" s="210"/>
      <c r="F3" s="211"/>
    </row>
    <row r="4" spans="1:9" x14ac:dyDescent="0.25">
      <c r="A4" s="30" t="s">
        <v>47</v>
      </c>
      <c r="B4" s="27"/>
      <c r="C4" s="28" t="s">
        <v>2</v>
      </c>
      <c r="D4" s="28" t="s">
        <v>3</v>
      </c>
      <c r="E4" s="28" t="s">
        <v>4</v>
      </c>
      <c r="F4" s="31" t="s">
        <v>5</v>
      </c>
      <c r="H4" s="48" t="s">
        <v>48</v>
      </c>
      <c r="I4" s="50">
        <v>100</v>
      </c>
    </row>
    <row r="5" spans="1:9" ht="15.75" thickBot="1" x14ac:dyDescent="0.3">
      <c r="A5" s="7" t="s">
        <v>6</v>
      </c>
      <c r="B5" s="8" t="s">
        <v>7</v>
      </c>
      <c r="C5" s="52">
        <v>58</v>
      </c>
      <c r="D5" s="52">
        <v>56.05</v>
      </c>
      <c r="E5" s="52">
        <v>47.550000000000004</v>
      </c>
      <c r="F5" s="53">
        <v>47.550000000000004</v>
      </c>
      <c r="H5" s="49" t="s">
        <v>49</v>
      </c>
      <c r="I5" s="77">
        <v>1</v>
      </c>
    </row>
    <row r="6" spans="1:9" x14ac:dyDescent="0.25">
      <c r="A6" s="7" t="s">
        <v>8</v>
      </c>
      <c r="B6" s="8" t="s">
        <v>9</v>
      </c>
      <c r="C6" s="52">
        <v>88.824999999999989</v>
      </c>
      <c r="D6" s="52">
        <v>86.3</v>
      </c>
      <c r="E6" s="52">
        <v>82.3</v>
      </c>
      <c r="F6" s="53">
        <v>82.3</v>
      </c>
    </row>
    <row r="7" spans="1:9" x14ac:dyDescent="0.25">
      <c r="A7" s="7" t="s">
        <v>10</v>
      </c>
      <c r="B7" s="8" t="s">
        <v>11</v>
      </c>
      <c r="C7" s="52">
        <v>45.85</v>
      </c>
      <c r="D7" s="52">
        <v>42.45</v>
      </c>
      <c r="E7" s="52">
        <v>34.260000000000005</v>
      </c>
      <c r="F7" s="53">
        <v>34.260000000000005</v>
      </c>
    </row>
    <row r="8" spans="1:9" x14ac:dyDescent="0.25">
      <c r="A8" s="7" t="s">
        <v>12</v>
      </c>
      <c r="B8" s="8" t="s">
        <v>13</v>
      </c>
      <c r="C8" s="52">
        <v>34.4</v>
      </c>
      <c r="D8" s="52">
        <v>33.5</v>
      </c>
      <c r="E8" s="52">
        <v>31.599999999999994</v>
      </c>
      <c r="F8" s="53">
        <v>31.599999999999994</v>
      </c>
    </row>
    <row r="9" spans="1:9" x14ac:dyDescent="0.25">
      <c r="A9" s="7" t="s">
        <v>14</v>
      </c>
      <c r="B9" s="8" t="s">
        <v>15</v>
      </c>
      <c r="C9" s="52">
        <v>63.3</v>
      </c>
      <c r="D9" s="52">
        <v>63.3</v>
      </c>
      <c r="E9" s="52">
        <v>62.483333333333341</v>
      </c>
      <c r="F9" s="53">
        <v>62.483333333333341</v>
      </c>
    </row>
    <row r="10" spans="1:9" x14ac:dyDescent="0.25">
      <c r="A10" s="7" t="s">
        <v>16</v>
      </c>
      <c r="B10" s="8" t="s">
        <v>17</v>
      </c>
      <c r="C10" s="52">
        <v>34.400000000000006</v>
      </c>
      <c r="D10" s="52">
        <v>33.35</v>
      </c>
      <c r="E10" s="52">
        <v>28.900000000000002</v>
      </c>
      <c r="F10" s="53">
        <v>28.900000000000002</v>
      </c>
    </row>
    <row r="11" spans="1:9" x14ac:dyDescent="0.25">
      <c r="A11" s="7" t="s">
        <v>18</v>
      </c>
      <c r="B11" s="8" t="s">
        <v>19</v>
      </c>
      <c r="C11" s="52">
        <v>82.5</v>
      </c>
      <c r="D11" s="52">
        <v>75.599999999999994</v>
      </c>
      <c r="E11" s="60">
        <v>79.2</v>
      </c>
      <c r="F11" s="61">
        <v>79.2</v>
      </c>
    </row>
    <row r="12" spans="1:9" x14ac:dyDescent="0.25">
      <c r="A12" s="7" t="s">
        <v>26</v>
      </c>
      <c r="B12" s="8" t="s">
        <v>27</v>
      </c>
      <c r="C12" s="54">
        <v>69.8</v>
      </c>
      <c r="D12" s="54">
        <v>69.8</v>
      </c>
      <c r="E12" s="60">
        <v>69.8</v>
      </c>
      <c r="F12" s="61">
        <v>70.13333333333334</v>
      </c>
    </row>
    <row r="13" spans="1:9" x14ac:dyDescent="0.25">
      <c r="A13" s="7" t="s">
        <v>28</v>
      </c>
      <c r="B13" s="8" t="s">
        <v>29</v>
      </c>
      <c r="C13" s="54">
        <v>90.1</v>
      </c>
      <c r="D13" s="54">
        <v>90.1</v>
      </c>
      <c r="E13" s="60">
        <v>84.283333333333331</v>
      </c>
      <c r="F13" s="61">
        <v>81</v>
      </c>
    </row>
    <row r="14" spans="1:9" x14ac:dyDescent="0.25">
      <c r="A14" s="7" t="s">
        <v>20</v>
      </c>
      <c r="B14" s="8" t="s">
        <v>21</v>
      </c>
      <c r="C14" s="52">
        <v>62.5</v>
      </c>
      <c r="D14" s="52">
        <v>61.966666666666669</v>
      </c>
      <c r="E14" s="52">
        <v>60.633333333333333</v>
      </c>
      <c r="F14" s="53">
        <v>60.633333333333333</v>
      </c>
    </row>
    <row r="15" spans="1:9" x14ac:dyDescent="0.25">
      <c r="A15" s="7" t="s">
        <v>30</v>
      </c>
      <c r="B15" s="8" t="s">
        <v>31</v>
      </c>
      <c r="C15" s="52">
        <v>87.62</v>
      </c>
      <c r="D15" s="52">
        <v>85.5</v>
      </c>
      <c r="E15" s="52">
        <v>80.766666666666666</v>
      </c>
      <c r="F15" s="53">
        <v>85.533333333333331</v>
      </c>
    </row>
    <row r="16" spans="1:9" x14ac:dyDescent="0.25">
      <c r="A16" s="7" t="s">
        <v>22</v>
      </c>
      <c r="B16" s="8" t="s">
        <v>23</v>
      </c>
      <c r="C16" s="52">
        <v>81.699999999999989</v>
      </c>
      <c r="D16" s="52">
        <v>79.699999999999989</v>
      </c>
      <c r="E16" s="52">
        <v>76.61666666666666</v>
      </c>
      <c r="F16" s="53">
        <v>76.61666666666666</v>
      </c>
    </row>
    <row r="17" spans="1:6" x14ac:dyDescent="0.25">
      <c r="A17" s="7" t="s">
        <v>24</v>
      </c>
      <c r="B17" s="8" t="s">
        <v>25</v>
      </c>
      <c r="C17" s="52">
        <v>37.366666666666667</v>
      </c>
      <c r="D17" s="52">
        <v>35.133333333333333</v>
      </c>
      <c r="E17" s="52">
        <v>27.399999999999995</v>
      </c>
      <c r="F17" s="53">
        <v>27.399999999999995</v>
      </c>
    </row>
    <row r="18" spans="1:6" x14ac:dyDescent="0.25">
      <c r="A18" s="11" t="s">
        <v>32</v>
      </c>
      <c r="B18" s="8" t="s">
        <v>33</v>
      </c>
      <c r="C18" s="60">
        <v>65.44</v>
      </c>
      <c r="D18" s="60">
        <v>63.625</v>
      </c>
      <c r="E18" s="60">
        <v>56.866666666666674</v>
      </c>
      <c r="F18" s="61">
        <v>56.6</v>
      </c>
    </row>
    <row r="19" spans="1:6" ht="15.75" thickBot="1" x14ac:dyDescent="0.3">
      <c r="A19" s="56" t="s">
        <v>104</v>
      </c>
      <c r="B19" s="57" t="s">
        <v>34</v>
      </c>
      <c r="C19" s="58">
        <v>58.728333333333332</v>
      </c>
      <c r="D19" s="58">
        <v>53.372083333333329</v>
      </c>
      <c r="E19" s="58">
        <v>49.649801587301589</v>
      </c>
      <c r="F19" s="59">
        <v>49.649801587301589</v>
      </c>
    </row>
    <row r="20" spans="1:6" ht="15.75" thickBot="1" x14ac:dyDescent="0.3">
      <c r="A20" s="194" t="s">
        <v>46</v>
      </c>
      <c r="B20" s="212"/>
      <c r="C20" s="212"/>
      <c r="D20" s="212"/>
      <c r="E20" s="212"/>
      <c r="F20" s="213"/>
    </row>
    <row r="21" spans="1:6" ht="77.25" customHeight="1" x14ac:dyDescent="0.25">
      <c r="A21" s="266" t="s">
        <v>105</v>
      </c>
    </row>
    <row r="22" spans="1:6" ht="15.75" thickBot="1" x14ac:dyDescent="0.3"/>
    <row r="23" spans="1:6" x14ac:dyDescent="0.25">
      <c r="A23" s="3" t="s">
        <v>47</v>
      </c>
      <c r="B23" s="4"/>
      <c r="C23" s="5" t="s">
        <v>2</v>
      </c>
      <c r="D23" s="5" t="s">
        <v>3</v>
      </c>
      <c r="E23" s="5" t="s">
        <v>4</v>
      </c>
      <c r="F23" s="6" t="s">
        <v>5</v>
      </c>
    </row>
    <row r="24" spans="1:6" x14ac:dyDescent="0.25">
      <c r="A24" s="7" t="s">
        <v>6</v>
      </c>
      <c r="B24" s="8" t="s">
        <v>7</v>
      </c>
      <c r="C24" s="20">
        <f>(C5-$I$5)/($I$4-$I$5)</f>
        <v>0.5757575757575758</v>
      </c>
      <c r="D24" s="20">
        <f>(D5-$I$5)/($I$4-$I$5)</f>
        <v>0.55606060606060603</v>
      </c>
      <c r="E24" s="20">
        <f>(E5-$I$5)/($I$4-$I$5)</f>
        <v>0.47020202020202023</v>
      </c>
      <c r="F24" s="21">
        <f>(F5-$I$5)/($I$4-$I$5)</f>
        <v>0.47020202020202023</v>
      </c>
    </row>
    <row r="25" spans="1:6" x14ac:dyDescent="0.25">
      <c r="A25" s="7" t="s">
        <v>8</v>
      </c>
      <c r="B25" s="8" t="s">
        <v>9</v>
      </c>
      <c r="C25" s="20">
        <f t="shared" ref="C25:F37" si="0">(C6-$I$5)/($I$4-$I$5)</f>
        <v>0.88712121212121198</v>
      </c>
      <c r="D25" s="20">
        <f t="shared" si="0"/>
        <v>0.86161616161616161</v>
      </c>
      <c r="E25" s="20">
        <f t="shared" si="0"/>
        <v>0.82121212121212117</v>
      </c>
      <c r="F25" s="21">
        <f t="shared" si="0"/>
        <v>0.82121212121212117</v>
      </c>
    </row>
    <row r="26" spans="1:6" x14ac:dyDescent="0.25">
      <c r="A26" s="7" t="s">
        <v>10</v>
      </c>
      <c r="B26" s="8" t="s">
        <v>11</v>
      </c>
      <c r="C26" s="20">
        <f t="shared" si="0"/>
        <v>0.45303030303030306</v>
      </c>
      <c r="D26" s="20">
        <f t="shared" si="0"/>
        <v>0.41868686868686872</v>
      </c>
      <c r="E26" s="20">
        <f t="shared" si="0"/>
        <v>0.33595959595959601</v>
      </c>
      <c r="F26" s="21">
        <f t="shared" si="0"/>
        <v>0.33595959595959601</v>
      </c>
    </row>
    <row r="27" spans="1:6" x14ac:dyDescent="0.25">
      <c r="A27" s="7" t="s">
        <v>12</v>
      </c>
      <c r="B27" s="8" t="s">
        <v>13</v>
      </c>
      <c r="C27" s="20">
        <f t="shared" si="0"/>
        <v>0.33737373737373738</v>
      </c>
      <c r="D27" s="20">
        <f t="shared" si="0"/>
        <v>0.32828282828282829</v>
      </c>
      <c r="E27" s="20">
        <f t="shared" si="0"/>
        <v>0.30909090909090903</v>
      </c>
      <c r="F27" s="21">
        <f t="shared" si="0"/>
        <v>0.30909090909090903</v>
      </c>
    </row>
    <row r="28" spans="1:6" x14ac:dyDescent="0.25">
      <c r="A28" s="7" t="s">
        <v>14</v>
      </c>
      <c r="B28" s="8" t="s">
        <v>15</v>
      </c>
      <c r="C28" s="20">
        <f t="shared" si="0"/>
        <v>0.62929292929292924</v>
      </c>
      <c r="D28" s="20">
        <f t="shared" si="0"/>
        <v>0.62929292929292924</v>
      </c>
      <c r="E28" s="20">
        <f t="shared" si="0"/>
        <v>0.62104377104377118</v>
      </c>
      <c r="F28" s="21">
        <f t="shared" si="0"/>
        <v>0.62104377104377118</v>
      </c>
    </row>
    <row r="29" spans="1:6" x14ac:dyDescent="0.25">
      <c r="A29" s="7" t="s">
        <v>16</v>
      </c>
      <c r="B29" s="8" t="s">
        <v>17</v>
      </c>
      <c r="C29" s="20">
        <f t="shared" si="0"/>
        <v>0.33737373737373744</v>
      </c>
      <c r="D29" s="20">
        <f t="shared" si="0"/>
        <v>0.32676767676767676</v>
      </c>
      <c r="E29" s="20">
        <f t="shared" si="0"/>
        <v>0.28181818181818186</v>
      </c>
      <c r="F29" s="21">
        <f t="shared" si="0"/>
        <v>0.28181818181818186</v>
      </c>
    </row>
    <row r="30" spans="1:6" x14ac:dyDescent="0.25">
      <c r="A30" s="7" t="s">
        <v>18</v>
      </c>
      <c r="B30" s="8" t="s">
        <v>19</v>
      </c>
      <c r="C30" s="20">
        <f t="shared" si="0"/>
        <v>0.8232323232323232</v>
      </c>
      <c r="D30" s="20">
        <f t="shared" si="0"/>
        <v>0.7535353535353535</v>
      </c>
      <c r="E30" s="20">
        <f t="shared" si="0"/>
        <v>0.78989898989898988</v>
      </c>
      <c r="F30" s="21">
        <f t="shared" si="0"/>
        <v>0.78989898989898988</v>
      </c>
    </row>
    <row r="31" spans="1:6" x14ac:dyDescent="0.25">
      <c r="A31" s="7" t="s">
        <v>26</v>
      </c>
      <c r="B31" s="8" t="s">
        <v>27</v>
      </c>
      <c r="C31" s="20">
        <f t="shared" si="0"/>
        <v>0.69494949494949487</v>
      </c>
      <c r="D31" s="20">
        <f t="shared" si="0"/>
        <v>0.69494949494949487</v>
      </c>
      <c r="E31" s="20">
        <f t="shared" si="0"/>
        <v>0.69494949494949487</v>
      </c>
      <c r="F31" s="21">
        <f t="shared" si="0"/>
        <v>0.69831649831649834</v>
      </c>
    </row>
    <row r="32" spans="1:6" x14ac:dyDescent="0.25">
      <c r="A32" s="7" t="s">
        <v>28</v>
      </c>
      <c r="B32" s="8" t="s">
        <v>29</v>
      </c>
      <c r="C32" s="20">
        <f t="shared" si="0"/>
        <v>0.89999999999999991</v>
      </c>
      <c r="D32" s="20">
        <f t="shared" si="0"/>
        <v>0.89999999999999991</v>
      </c>
      <c r="E32" s="20">
        <f t="shared" si="0"/>
        <v>0.84124579124579124</v>
      </c>
      <c r="F32" s="21">
        <f t="shared" si="0"/>
        <v>0.80808080808080807</v>
      </c>
    </row>
    <row r="33" spans="1:8" x14ac:dyDescent="0.25">
      <c r="A33" s="7" t="s">
        <v>20</v>
      </c>
      <c r="B33" s="8" t="s">
        <v>21</v>
      </c>
      <c r="C33" s="20">
        <f t="shared" si="0"/>
        <v>0.62121212121212122</v>
      </c>
      <c r="D33" s="20">
        <f t="shared" si="0"/>
        <v>0.61582491582491583</v>
      </c>
      <c r="E33" s="20">
        <f t="shared" si="0"/>
        <v>0.60235690235690231</v>
      </c>
      <c r="F33" s="21">
        <f t="shared" si="0"/>
        <v>0.60235690235690231</v>
      </c>
    </row>
    <row r="34" spans="1:8" x14ac:dyDescent="0.25">
      <c r="A34" s="7" t="s">
        <v>30</v>
      </c>
      <c r="B34" s="8" t="s">
        <v>31</v>
      </c>
      <c r="C34" s="20">
        <f t="shared" si="0"/>
        <v>0.87494949494949503</v>
      </c>
      <c r="D34" s="20">
        <f t="shared" si="0"/>
        <v>0.85353535353535348</v>
      </c>
      <c r="E34" s="20">
        <f t="shared" si="0"/>
        <v>0.80572390572390573</v>
      </c>
      <c r="F34" s="21">
        <f t="shared" si="0"/>
        <v>0.85387205387205389</v>
      </c>
    </row>
    <row r="35" spans="1:8" x14ac:dyDescent="0.25">
      <c r="A35" s="7" t="s">
        <v>22</v>
      </c>
      <c r="B35" s="8" t="s">
        <v>23</v>
      </c>
      <c r="C35" s="20">
        <f t="shared" si="0"/>
        <v>0.81515151515151507</v>
      </c>
      <c r="D35" s="20">
        <f t="shared" si="0"/>
        <v>0.79494949494949485</v>
      </c>
      <c r="E35" s="20">
        <f t="shared" si="0"/>
        <v>0.76380471380471371</v>
      </c>
      <c r="F35" s="21">
        <f t="shared" si="0"/>
        <v>0.76380471380471371</v>
      </c>
    </row>
    <row r="36" spans="1:8" x14ac:dyDescent="0.25">
      <c r="A36" s="7" t="s">
        <v>24</v>
      </c>
      <c r="B36" s="8" t="s">
        <v>25</v>
      </c>
      <c r="C36" s="20">
        <f t="shared" si="0"/>
        <v>0.36734006734006736</v>
      </c>
      <c r="D36" s="20">
        <f t="shared" si="0"/>
        <v>0.3447811447811448</v>
      </c>
      <c r="E36" s="20">
        <f t="shared" si="0"/>
        <v>0.26666666666666661</v>
      </c>
      <c r="F36" s="21">
        <f t="shared" si="0"/>
        <v>0.26666666666666661</v>
      </c>
    </row>
    <row r="37" spans="1:8" x14ac:dyDescent="0.25">
      <c r="A37" s="11" t="s">
        <v>32</v>
      </c>
      <c r="B37" s="8" t="s">
        <v>33</v>
      </c>
      <c r="C37" s="20">
        <f t="shared" si="0"/>
        <v>0.65090909090909088</v>
      </c>
      <c r="D37" s="20">
        <f t="shared" si="0"/>
        <v>0.63257575757575757</v>
      </c>
      <c r="E37" s="20">
        <f t="shared" si="0"/>
        <v>0.56430976430976443</v>
      </c>
      <c r="F37" s="21">
        <f t="shared" si="0"/>
        <v>0.56161616161616168</v>
      </c>
    </row>
    <row r="38" spans="1:8" ht="15.75" thickBot="1" x14ac:dyDescent="0.3">
      <c r="A38" s="12" t="s">
        <v>104</v>
      </c>
      <c r="B38" s="13" t="s">
        <v>34</v>
      </c>
      <c r="C38" s="72">
        <f>(C19-$I$5)/($I$4-$I$5)</f>
        <v>0.58311447811447814</v>
      </c>
      <c r="D38" s="72">
        <f>(D19-$I$5)/($I$4-$I$5)</f>
        <v>0.52901094276094274</v>
      </c>
      <c r="E38" s="72">
        <f>(E19-$I$5)/($I$4-$I$5)</f>
        <v>0.49141213724547061</v>
      </c>
      <c r="F38" s="73">
        <f>(F19-$I$5)/($I$4-$I$5)</f>
        <v>0.49141213724547061</v>
      </c>
    </row>
    <row r="39" spans="1:8" ht="72" x14ac:dyDescent="0.25">
      <c r="A39" s="265" t="s">
        <v>105</v>
      </c>
    </row>
    <row r="40" spans="1:8" ht="15.75" thickBot="1" x14ac:dyDescent="0.3">
      <c r="A40" s="265"/>
    </row>
    <row r="41" spans="1:8" x14ac:dyDescent="0.25">
      <c r="A41" s="3" t="s">
        <v>47</v>
      </c>
      <c r="B41" s="4"/>
      <c r="C41" s="5" t="s">
        <v>2</v>
      </c>
      <c r="D41" s="5" t="s">
        <v>3</v>
      </c>
      <c r="E41" s="5" t="s">
        <v>4</v>
      </c>
      <c r="F41" s="6" t="s">
        <v>5</v>
      </c>
      <c r="H41">
        <v>0.1</v>
      </c>
    </row>
    <row r="42" spans="1:8" x14ac:dyDescent="0.25">
      <c r="A42" s="7" t="s">
        <v>6</v>
      </c>
      <c r="B42" s="8" t="s">
        <v>7</v>
      </c>
      <c r="C42" s="20">
        <f>(C24*$H$41)</f>
        <v>5.7575757575757586E-2</v>
      </c>
      <c r="D42" s="20">
        <f>(D24*$H$41)</f>
        <v>5.5606060606060603E-2</v>
      </c>
      <c r="E42" s="20">
        <f>(E24*$H$41)</f>
        <v>4.7020202020202025E-2</v>
      </c>
      <c r="F42" s="21">
        <f>(F24*$H$41)</f>
        <v>4.7020202020202025E-2</v>
      </c>
    </row>
    <row r="43" spans="1:8" x14ac:dyDescent="0.25">
      <c r="A43" s="7" t="s">
        <v>8</v>
      </c>
      <c r="B43" s="8" t="s">
        <v>9</v>
      </c>
      <c r="C43" s="20">
        <f t="shared" ref="C43:F55" si="1">(C25*$H$41)</f>
        <v>8.87121212121212E-2</v>
      </c>
      <c r="D43" s="20">
        <f t="shared" si="1"/>
        <v>8.6161616161616161E-2</v>
      </c>
      <c r="E43" s="20">
        <f t="shared" si="1"/>
        <v>8.2121212121212123E-2</v>
      </c>
      <c r="F43" s="21">
        <f t="shared" si="1"/>
        <v>8.2121212121212123E-2</v>
      </c>
    </row>
    <row r="44" spans="1:8" x14ac:dyDescent="0.25">
      <c r="A44" s="7" t="s">
        <v>10</v>
      </c>
      <c r="B44" s="8" t="s">
        <v>11</v>
      </c>
      <c r="C44" s="20">
        <f t="shared" si="1"/>
        <v>4.530303030303031E-2</v>
      </c>
      <c r="D44" s="20">
        <f t="shared" si="1"/>
        <v>4.1868686868686875E-2</v>
      </c>
      <c r="E44" s="20">
        <f t="shared" si="1"/>
        <v>3.3595959595959603E-2</v>
      </c>
      <c r="F44" s="21">
        <f t="shared" si="1"/>
        <v>3.3595959595959603E-2</v>
      </c>
    </row>
    <row r="45" spans="1:8" x14ac:dyDescent="0.25">
      <c r="A45" s="7" t="s">
        <v>12</v>
      </c>
      <c r="B45" s="8" t="s">
        <v>13</v>
      </c>
      <c r="C45" s="20">
        <f t="shared" si="1"/>
        <v>3.373737373737374E-2</v>
      </c>
      <c r="D45" s="20">
        <f t="shared" si="1"/>
        <v>3.2828282828282832E-2</v>
      </c>
      <c r="E45" s="20">
        <f t="shared" si="1"/>
        <v>3.0909090909090903E-2</v>
      </c>
      <c r="F45" s="21">
        <f t="shared" si="1"/>
        <v>3.0909090909090903E-2</v>
      </c>
    </row>
    <row r="46" spans="1:8" x14ac:dyDescent="0.25">
      <c r="A46" s="7" t="s">
        <v>14</v>
      </c>
      <c r="B46" s="8" t="s">
        <v>15</v>
      </c>
      <c r="C46" s="20">
        <f t="shared" si="1"/>
        <v>6.2929292929292932E-2</v>
      </c>
      <c r="D46" s="20">
        <f t="shared" si="1"/>
        <v>6.2929292929292932E-2</v>
      </c>
      <c r="E46" s="20">
        <f t="shared" si="1"/>
        <v>6.210437710437712E-2</v>
      </c>
      <c r="F46" s="21">
        <f t="shared" si="1"/>
        <v>6.210437710437712E-2</v>
      </c>
    </row>
    <row r="47" spans="1:8" x14ac:dyDescent="0.25">
      <c r="A47" s="7" t="s">
        <v>16</v>
      </c>
      <c r="B47" s="8" t="s">
        <v>17</v>
      </c>
      <c r="C47" s="20">
        <f t="shared" si="1"/>
        <v>3.3737373737373746E-2</v>
      </c>
      <c r="D47" s="20">
        <f t="shared" si="1"/>
        <v>3.2676767676767679E-2</v>
      </c>
      <c r="E47" s="20">
        <f t="shared" si="1"/>
        <v>2.8181818181818186E-2</v>
      </c>
      <c r="F47" s="21">
        <f t="shared" si="1"/>
        <v>2.8181818181818186E-2</v>
      </c>
    </row>
    <row r="48" spans="1:8" x14ac:dyDescent="0.25">
      <c r="A48" s="7" t="s">
        <v>18</v>
      </c>
      <c r="B48" s="8" t="s">
        <v>19</v>
      </c>
      <c r="C48" s="20">
        <f t="shared" si="1"/>
        <v>8.2323232323232326E-2</v>
      </c>
      <c r="D48" s="20">
        <f t="shared" si="1"/>
        <v>7.5353535353535353E-2</v>
      </c>
      <c r="E48" s="20">
        <f t="shared" si="1"/>
        <v>7.8989898989898999E-2</v>
      </c>
      <c r="F48" s="21">
        <f t="shared" si="1"/>
        <v>7.8989898989898999E-2</v>
      </c>
    </row>
    <row r="49" spans="1:6" x14ac:dyDescent="0.25">
      <c r="A49" s="7" t="s">
        <v>26</v>
      </c>
      <c r="B49" s="8" t="s">
        <v>27</v>
      </c>
      <c r="C49" s="20">
        <f t="shared" si="1"/>
        <v>6.9494949494949484E-2</v>
      </c>
      <c r="D49" s="20">
        <f t="shared" si="1"/>
        <v>6.9494949494949484E-2</v>
      </c>
      <c r="E49" s="20">
        <f t="shared" si="1"/>
        <v>6.9494949494949484E-2</v>
      </c>
      <c r="F49" s="21">
        <f t="shared" si="1"/>
        <v>6.9831649831649842E-2</v>
      </c>
    </row>
    <row r="50" spans="1:6" x14ac:dyDescent="0.25">
      <c r="A50" s="7" t="s">
        <v>28</v>
      </c>
      <c r="B50" s="8" t="s">
        <v>29</v>
      </c>
      <c r="C50" s="20">
        <f t="shared" si="1"/>
        <v>0.09</v>
      </c>
      <c r="D50" s="20">
        <f t="shared" si="1"/>
        <v>0.09</v>
      </c>
      <c r="E50" s="20">
        <f t="shared" si="1"/>
        <v>8.412457912457913E-2</v>
      </c>
      <c r="F50" s="21">
        <f t="shared" si="1"/>
        <v>8.0808080808080815E-2</v>
      </c>
    </row>
    <row r="51" spans="1:6" x14ac:dyDescent="0.25">
      <c r="A51" s="7" t="s">
        <v>20</v>
      </c>
      <c r="B51" s="8" t="s">
        <v>21</v>
      </c>
      <c r="C51" s="20">
        <f t="shared" si="1"/>
        <v>6.2121212121212126E-2</v>
      </c>
      <c r="D51" s="20">
        <f t="shared" si="1"/>
        <v>6.1582491582491586E-2</v>
      </c>
      <c r="E51" s="20">
        <f t="shared" si="1"/>
        <v>6.0235690235690233E-2</v>
      </c>
      <c r="F51" s="21">
        <f t="shared" si="1"/>
        <v>6.0235690235690233E-2</v>
      </c>
    </row>
    <row r="52" spans="1:6" x14ac:dyDescent="0.25">
      <c r="A52" s="7" t="s">
        <v>30</v>
      </c>
      <c r="B52" s="8" t="s">
        <v>31</v>
      </c>
      <c r="C52" s="20">
        <f t="shared" si="1"/>
        <v>8.7494949494949514E-2</v>
      </c>
      <c r="D52" s="20">
        <f t="shared" si="1"/>
        <v>8.5353535353535348E-2</v>
      </c>
      <c r="E52" s="20">
        <f t="shared" si="1"/>
        <v>8.0572390572390573E-2</v>
      </c>
      <c r="F52" s="21">
        <f t="shared" si="1"/>
        <v>8.53872053872054E-2</v>
      </c>
    </row>
    <row r="53" spans="1:6" x14ac:dyDescent="0.25">
      <c r="A53" s="7" t="s">
        <v>22</v>
      </c>
      <c r="B53" s="8" t="s">
        <v>23</v>
      </c>
      <c r="C53" s="20">
        <f t="shared" si="1"/>
        <v>8.1515151515151513E-2</v>
      </c>
      <c r="D53" s="20">
        <f t="shared" si="1"/>
        <v>7.9494949494949493E-2</v>
      </c>
      <c r="E53" s="20">
        <f t="shared" si="1"/>
        <v>7.6380471380471382E-2</v>
      </c>
      <c r="F53" s="21">
        <f t="shared" si="1"/>
        <v>7.6380471380471382E-2</v>
      </c>
    </row>
    <row r="54" spans="1:6" x14ac:dyDescent="0.25">
      <c r="A54" s="7" t="s">
        <v>24</v>
      </c>
      <c r="B54" s="8" t="s">
        <v>25</v>
      </c>
      <c r="C54" s="20">
        <f t="shared" si="1"/>
        <v>3.6734006734006737E-2</v>
      </c>
      <c r="D54" s="20">
        <f t="shared" si="1"/>
        <v>3.4478114478114483E-2</v>
      </c>
      <c r="E54" s="20">
        <f t="shared" si="1"/>
        <v>2.6666666666666661E-2</v>
      </c>
      <c r="F54" s="21">
        <f t="shared" si="1"/>
        <v>2.6666666666666661E-2</v>
      </c>
    </row>
    <row r="55" spans="1:6" x14ac:dyDescent="0.25">
      <c r="A55" s="11" t="s">
        <v>32</v>
      </c>
      <c r="B55" s="8" t="s">
        <v>33</v>
      </c>
      <c r="C55" s="20">
        <f t="shared" si="1"/>
        <v>6.5090909090909088E-2</v>
      </c>
      <c r="D55" s="20">
        <f t="shared" si="1"/>
        <v>6.3257575757575762E-2</v>
      </c>
      <c r="E55" s="20">
        <f t="shared" si="1"/>
        <v>5.6430976430976443E-2</v>
      </c>
      <c r="F55" s="21">
        <f t="shared" si="1"/>
        <v>5.6161616161616169E-2</v>
      </c>
    </row>
    <row r="56" spans="1:6" ht="15.75" thickBot="1" x14ac:dyDescent="0.3">
      <c r="A56" s="12" t="s">
        <v>104</v>
      </c>
      <c r="B56" s="13" t="s">
        <v>34</v>
      </c>
      <c r="C56" s="72">
        <f t="shared" ref="C56:F56" si="2">(C38*$H$41)</f>
        <v>5.8311447811447814E-2</v>
      </c>
      <c r="D56" s="72">
        <f t="shared" si="2"/>
        <v>5.2901094276094275E-2</v>
      </c>
      <c r="E56" s="72">
        <f t="shared" si="2"/>
        <v>4.9141213724547064E-2</v>
      </c>
      <c r="F56" s="73">
        <f t="shared" si="2"/>
        <v>4.9141213724547064E-2</v>
      </c>
    </row>
    <row r="57" spans="1:6" ht="72" x14ac:dyDescent="0.25">
      <c r="A57" s="265" t="s">
        <v>105</v>
      </c>
    </row>
  </sheetData>
  <mergeCells count="4">
    <mergeCell ref="A1:F1"/>
    <mergeCell ref="A2:F2"/>
    <mergeCell ref="A3:F3"/>
    <mergeCell ref="A20:F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57"/>
  <sheetViews>
    <sheetView showGridLines="0" zoomScale="80" zoomScaleNormal="80" workbookViewId="0">
      <selection activeCell="A57" sqref="A57"/>
    </sheetView>
  </sheetViews>
  <sheetFormatPr baseColWidth="10" defaultRowHeight="15" x14ac:dyDescent="0.25"/>
  <cols>
    <col min="1" max="1" width="27.5703125" customWidth="1"/>
    <col min="6" max="6" width="15.140625" customWidth="1"/>
    <col min="8" max="8" width="15.140625" customWidth="1"/>
  </cols>
  <sheetData>
    <row r="1" spans="1:9" ht="33.75" customHeight="1" x14ac:dyDescent="0.25">
      <c r="A1" s="234" t="s">
        <v>116</v>
      </c>
      <c r="B1" s="235"/>
      <c r="C1" s="235"/>
      <c r="D1" s="235"/>
      <c r="E1" s="235"/>
      <c r="F1" s="236"/>
    </row>
    <row r="2" spans="1:9" x14ac:dyDescent="0.25">
      <c r="A2" s="237" t="s">
        <v>0</v>
      </c>
      <c r="B2" s="238"/>
      <c r="C2" s="238"/>
      <c r="D2" s="238"/>
      <c r="E2" s="238"/>
      <c r="F2" s="239"/>
    </row>
    <row r="3" spans="1:9" ht="15.75" thickBot="1" x14ac:dyDescent="0.3">
      <c r="A3" s="209" t="s">
        <v>51</v>
      </c>
      <c r="B3" s="210"/>
      <c r="C3" s="210"/>
      <c r="D3" s="210"/>
      <c r="E3" s="210"/>
      <c r="F3" s="211"/>
    </row>
    <row r="4" spans="1:9" x14ac:dyDescent="0.25">
      <c r="A4" s="30" t="s">
        <v>47</v>
      </c>
      <c r="B4" s="27"/>
      <c r="C4" s="28" t="s">
        <v>2</v>
      </c>
      <c r="D4" s="28" t="s">
        <v>3</v>
      </c>
      <c r="E4" s="28" t="s">
        <v>4</v>
      </c>
      <c r="F4" s="31" t="s">
        <v>5</v>
      </c>
      <c r="H4" s="48" t="s">
        <v>48</v>
      </c>
      <c r="I4" s="50">
        <v>100</v>
      </c>
    </row>
    <row r="5" spans="1:9" ht="15.75" thickBot="1" x14ac:dyDescent="0.3">
      <c r="A5" s="7" t="s">
        <v>6</v>
      </c>
      <c r="B5" s="8" t="s">
        <v>7</v>
      </c>
      <c r="C5" s="52">
        <v>68.099999999999994</v>
      </c>
      <c r="D5" s="52">
        <v>89.1</v>
      </c>
      <c r="E5" s="52">
        <v>89.1</v>
      </c>
      <c r="F5" s="53">
        <v>90</v>
      </c>
      <c r="H5" s="49" t="s">
        <v>49</v>
      </c>
      <c r="I5" s="77">
        <v>1</v>
      </c>
    </row>
    <row r="6" spans="1:9" x14ac:dyDescent="0.25">
      <c r="A6" s="7" t="s">
        <v>8</v>
      </c>
      <c r="B6" s="8" t="s">
        <v>9</v>
      </c>
      <c r="C6" s="52">
        <v>72.900000000000006</v>
      </c>
      <c r="D6" s="52">
        <v>93</v>
      </c>
      <c r="E6" s="52">
        <v>93</v>
      </c>
      <c r="F6" s="53">
        <v>96.4</v>
      </c>
    </row>
    <row r="7" spans="1:9" x14ac:dyDescent="0.25">
      <c r="A7" s="7" t="s">
        <v>10</v>
      </c>
      <c r="B7" s="8" t="s">
        <v>11</v>
      </c>
      <c r="C7" s="52">
        <v>86.1</v>
      </c>
      <c r="D7" s="52">
        <v>85.1</v>
      </c>
      <c r="E7" s="52">
        <v>85.1</v>
      </c>
      <c r="F7" s="53">
        <v>84.2</v>
      </c>
    </row>
    <row r="8" spans="1:9" x14ac:dyDescent="0.25">
      <c r="A8" s="7" t="s">
        <v>12</v>
      </c>
      <c r="B8" s="8" t="s">
        <v>13</v>
      </c>
      <c r="C8" s="52">
        <v>77.3</v>
      </c>
      <c r="D8" s="52">
        <v>84.6</v>
      </c>
      <c r="E8" s="52">
        <v>84.6</v>
      </c>
      <c r="F8" s="53">
        <v>87.1</v>
      </c>
    </row>
    <row r="9" spans="1:9" x14ac:dyDescent="0.25">
      <c r="A9" s="7" t="s">
        <v>14</v>
      </c>
      <c r="B9" s="8" t="s">
        <v>15</v>
      </c>
      <c r="C9" s="52">
        <v>17</v>
      </c>
      <c r="D9" s="52">
        <v>23</v>
      </c>
      <c r="E9" s="52">
        <v>23</v>
      </c>
      <c r="F9" s="53">
        <v>26.7</v>
      </c>
    </row>
    <row r="10" spans="1:9" x14ac:dyDescent="0.25">
      <c r="A10" s="7" t="s">
        <v>16</v>
      </c>
      <c r="B10" s="8" t="s">
        <v>17</v>
      </c>
      <c r="C10" s="52">
        <v>41.2</v>
      </c>
      <c r="D10" s="52">
        <v>57.5</v>
      </c>
      <c r="E10" s="52">
        <v>57.5</v>
      </c>
      <c r="F10" s="53">
        <v>66.8</v>
      </c>
    </row>
    <row r="11" spans="1:9" x14ac:dyDescent="0.25">
      <c r="A11" s="7" t="s">
        <v>18</v>
      </c>
      <c r="B11" s="8" t="s">
        <v>19</v>
      </c>
      <c r="C11" s="52">
        <v>11.7</v>
      </c>
      <c r="D11" s="52">
        <v>15.4</v>
      </c>
      <c r="E11" s="52">
        <v>15.4</v>
      </c>
      <c r="F11" s="53">
        <v>19.3</v>
      </c>
    </row>
    <row r="12" spans="1:9" x14ac:dyDescent="0.25">
      <c r="A12" s="7" t="s">
        <v>26</v>
      </c>
      <c r="B12" s="8" t="s">
        <v>27</v>
      </c>
      <c r="C12" s="54">
        <v>14.5</v>
      </c>
      <c r="D12" s="54">
        <v>14.5</v>
      </c>
      <c r="E12" s="54">
        <v>16.399999999999999</v>
      </c>
      <c r="F12" s="55">
        <v>16.399999999999999</v>
      </c>
    </row>
    <row r="13" spans="1:9" x14ac:dyDescent="0.25">
      <c r="A13" s="7" t="s">
        <v>28</v>
      </c>
      <c r="B13" s="8" t="s">
        <v>29</v>
      </c>
      <c r="C13" s="54">
        <v>6.5</v>
      </c>
      <c r="D13" s="54">
        <v>6.5</v>
      </c>
      <c r="E13" s="54">
        <v>6.6</v>
      </c>
      <c r="F13" s="55">
        <v>9.6</v>
      </c>
    </row>
    <row r="14" spans="1:9" x14ac:dyDescent="0.25">
      <c r="A14" s="7" t="s">
        <v>20</v>
      </c>
      <c r="B14" s="8" t="s">
        <v>21</v>
      </c>
      <c r="C14" s="52">
        <v>19.2</v>
      </c>
      <c r="D14" s="52">
        <v>45</v>
      </c>
      <c r="E14" s="52">
        <v>45</v>
      </c>
      <c r="F14" s="53">
        <v>70.599999999999994</v>
      </c>
    </row>
    <row r="15" spans="1:9" x14ac:dyDescent="0.25">
      <c r="A15" s="7" t="s">
        <v>30</v>
      </c>
      <c r="B15" s="8" t="s">
        <v>31</v>
      </c>
      <c r="C15" s="54">
        <v>15.3</v>
      </c>
      <c r="D15" s="54">
        <v>19.100000000000001</v>
      </c>
      <c r="E15" s="54">
        <v>19.100000000000001</v>
      </c>
      <c r="F15" s="55">
        <v>46.2</v>
      </c>
    </row>
    <row r="16" spans="1:9" x14ac:dyDescent="0.25">
      <c r="A16" s="7" t="s">
        <v>22</v>
      </c>
      <c r="B16" s="8" t="s">
        <v>23</v>
      </c>
      <c r="C16" s="52">
        <v>26.4</v>
      </c>
      <c r="D16" s="52">
        <v>28.2</v>
      </c>
      <c r="E16" s="52">
        <v>28.2</v>
      </c>
      <c r="F16" s="53">
        <v>47.8</v>
      </c>
    </row>
    <row r="17" spans="1:6" x14ac:dyDescent="0.25">
      <c r="A17" s="7" t="s">
        <v>24</v>
      </c>
      <c r="B17" s="8" t="s">
        <v>25</v>
      </c>
      <c r="C17" s="52">
        <v>87.6</v>
      </c>
      <c r="D17" s="52">
        <v>85.3</v>
      </c>
      <c r="E17" s="52">
        <v>85.3</v>
      </c>
      <c r="F17" s="53">
        <v>87.6</v>
      </c>
    </row>
    <row r="18" spans="1:6" x14ac:dyDescent="0.25">
      <c r="A18" s="11" t="s">
        <v>32</v>
      </c>
      <c r="B18" s="8" t="s">
        <v>33</v>
      </c>
      <c r="C18" s="54">
        <v>60.4</v>
      </c>
      <c r="D18" s="54">
        <v>60.4</v>
      </c>
      <c r="E18" s="54">
        <v>60.4</v>
      </c>
      <c r="F18" s="55">
        <v>60.4</v>
      </c>
    </row>
    <row r="19" spans="1:6" ht="15.75" thickBot="1" x14ac:dyDescent="0.3">
      <c r="A19" s="56" t="s">
        <v>104</v>
      </c>
      <c r="B19" s="57" t="s">
        <v>34</v>
      </c>
      <c r="C19" s="58">
        <v>53.6</v>
      </c>
      <c r="D19" s="58">
        <v>62.5</v>
      </c>
      <c r="E19" s="58">
        <v>62.5</v>
      </c>
      <c r="F19" s="59">
        <v>70.8</v>
      </c>
    </row>
    <row r="20" spans="1:6" ht="15.75" thickBot="1" x14ac:dyDescent="0.3">
      <c r="A20" s="194" t="s">
        <v>102</v>
      </c>
      <c r="B20" s="212"/>
      <c r="C20" s="212"/>
      <c r="D20" s="212"/>
      <c r="E20" s="212"/>
      <c r="F20" s="213"/>
    </row>
    <row r="21" spans="1:6" ht="93" customHeight="1" x14ac:dyDescent="0.25">
      <c r="A21" s="265" t="s">
        <v>105</v>
      </c>
    </row>
    <row r="22" spans="1:6" ht="18" customHeight="1" thickBot="1" x14ac:dyDescent="0.3">
      <c r="A22" s="265"/>
    </row>
    <row r="23" spans="1:6" x14ac:dyDescent="0.25">
      <c r="A23" s="3" t="s">
        <v>47</v>
      </c>
      <c r="B23" s="4"/>
      <c r="C23" s="5" t="s">
        <v>2</v>
      </c>
      <c r="D23" s="5" t="s">
        <v>3</v>
      </c>
      <c r="E23" s="5" t="s">
        <v>4</v>
      </c>
      <c r="F23" s="6" t="s">
        <v>5</v>
      </c>
    </row>
    <row r="24" spans="1:6" x14ac:dyDescent="0.25">
      <c r="A24" s="7" t="s">
        <v>6</v>
      </c>
      <c r="B24" s="8" t="s">
        <v>7</v>
      </c>
      <c r="C24" s="20">
        <f>(1-(C5-$I$5)/($I$4-$I$5))</f>
        <v>0.3222222222222223</v>
      </c>
      <c r="D24" s="20">
        <f>(1-(D5-$I$5)/($I$4-$I$5))</f>
        <v>0.11010101010101014</v>
      </c>
      <c r="E24" s="20">
        <f>(1-(E5-$I$5)/($I$4-$I$5))</f>
        <v>0.11010101010101014</v>
      </c>
      <c r="F24" s="21">
        <f>(1-(F5-$I$5)/($I$4-$I$5))</f>
        <v>0.10101010101010099</v>
      </c>
    </row>
    <row r="25" spans="1:6" x14ac:dyDescent="0.25">
      <c r="A25" s="7" t="s">
        <v>8</v>
      </c>
      <c r="B25" s="8" t="s">
        <v>9</v>
      </c>
      <c r="C25" s="20">
        <f>(1-(C6-$I$5)/($I$4-$I$5))</f>
        <v>0.27373737373737372</v>
      </c>
      <c r="D25" s="20">
        <f>(1-(D6-$I$5)/($I$4-$I$5))</f>
        <v>7.0707070707070718E-2</v>
      </c>
      <c r="E25" s="20">
        <f>(1-(E6-$I$5)/($I$4-$I$5))</f>
        <v>7.0707070707070718E-2</v>
      </c>
      <c r="F25" s="21">
        <f>(1-(F6-$I$5)/($I$4-$I$5))</f>
        <v>3.6363636363636265E-2</v>
      </c>
    </row>
    <row r="26" spans="1:6" x14ac:dyDescent="0.25">
      <c r="A26" s="7" t="s">
        <v>10</v>
      </c>
      <c r="B26" s="8" t="s">
        <v>11</v>
      </c>
      <c r="C26" s="20">
        <f>(1-(C7-$I$5)/($I$4-$I$5))</f>
        <v>0.14040404040404042</v>
      </c>
      <c r="D26" s="20">
        <f>(1-(D7-$I$5)/($I$4-$I$5))</f>
        <v>0.15050505050505059</v>
      </c>
      <c r="E26" s="20">
        <f>(1-(E7-$I$5)/($I$4-$I$5))</f>
        <v>0.15050505050505059</v>
      </c>
      <c r="F26" s="21">
        <f>(1-(F7-$I$5)/($I$4-$I$5))</f>
        <v>0.15959595959595951</v>
      </c>
    </row>
    <row r="27" spans="1:6" x14ac:dyDescent="0.25">
      <c r="A27" s="7" t="s">
        <v>12</v>
      </c>
      <c r="B27" s="8" t="s">
        <v>13</v>
      </c>
      <c r="C27" s="20">
        <f>(1-(C8-$I$5)/($I$4-$I$5))</f>
        <v>0.22929292929292933</v>
      </c>
      <c r="D27" s="20">
        <f>(1-(D8-$I$5)/($I$4-$I$5))</f>
        <v>0.15555555555555556</v>
      </c>
      <c r="E27" s="20">
        <f>(1-(E8-$I$5)/($I$4-$I$5))</f>
        <v>0.15555555555555556</v>
      </c>
      <c r="F27" s="21">
        <f>(1-(F8-$I$5)/($I$4-$I$5))</f>
        <v>0.13030303030303036</v>
      </c>
    </row>
    <row r="28" spans="1:6" x14ac:dyDescent="0.25">
      <c r="A28" s="7" t="s">
        <v>14</v>
      </c>
      <c r="B28" s="8" t="s">
        <v>15</v>
      </c>
      <c r="C28" s="20">
        <f>(1-(C9-$I$5)/($I$4-$I$5))</f>
        <v>0.83838383838383834</v>
      </c>
      <c r="D28" s="20">
        <f>(1-(D9-$I$5)/($I$4-$I$5))</f>
        <v>0.77777777777777779</v>
      </c>
      <c r="E28" s="20">
        <f>(1-(E9-$I$5)/($I$4-$I$5))</f>
        <v>0.77777777777777779</v>
      </c>
      <c r="F28" s="21">
        <f>(1-(F9-$I$5)/($I$4-$I$5))</f>
        <v>0.7404040404040404</v>
      </c>
    </row>
    <row r="29" spans="1:6" x14ac:dyDescent="0.25">
      <c r="A29" s="7" t="s">
        <v>16</v>
      </c>
      <c r="B29" s="8" t="s">
        <v>17</v>
      </c>
      <c r="C29" s="20">
        <f>(1-(C10-$I$5)/($I$4-$I$5))</f>
        <v>0.59393939393939399</v>
      </c>
      <c r="D29" s="20">
        <f>(1-(D10-$I$5)/($I$4-$I$5))</f>
        <v>0.42929292929292928</v>
      </c>
      <c r="E29" s="20">
        <f>(1-(E10-$I$5)/($I$4-$I$5))</f>
        <v>0.42929292929292928</v>
      </c>
      <c r="F29" s="21">
        <f>(1-(F10-$I$5)/($I$4-$I$5))</f>
        <v>0.3353535353535354</v>
      </c>
    </row>
    <row r="30" spans="1:6" x14ac:dyDescent="0.25">
      <c r="A30" s="7" t="s">
        <v>18</v>
      </c>
      <c r="B30" s="8" t="s">
        <v>19</v>
      </c>
      <c r="C30" s="20">
        <f>(1-(C11-$I$5)/($I$4-$I$5))</f>
        <v>0.89191919191919189</v>
      </c>
      <c r="D30" s="20">
        <f>(1-(D11-$I$5)/($I$4-$I$5))</f>
        <v>0.8545454545454545</v>
      </c>
      <c r="E30" s="20">
        <f>(1-(E11-$I$5)/($I$4-$I$5))</f>
        <v>0.8545454545454545</v>
      </c>
      <c r="F30" s="21">
        <f>(1-(F11-$I$5)/($I$4-$I$5))</f>
        <v>0.81515151515151518</v>
      </c>
    </row>
    <row r="31" spans="1:6" x14ac:dyDescent="0.25">
      <c r="A31" s="7" t="s">
        <v>26</v>
      </c>
      <c r="B31" s="8" t="s">
        <v>27</v>
      </c>
      <c r="C31" s="20">
        <f>(1-(C12-$I$5)/($I$4-$I$5))</f>
        <v>0.86363636363636365</v>
      </c>
      <c r="D31" s="20">
        <f>(1-(D12-$I$5)/($I$4-$I$5))</f>
        <v>0.86363636363636365</v>
      </c>
      <c r="E31" s="20">
        <f>(1-(E12-$I$5)/($I$4-$I$5))</f>
        <v>0.84444444444444444</v>
      </c>
      <c r="F31" s="21">
        <f>(1-(F12-$I$5)/($I$4-$I$5))</f>
        <v>0.84444444444444444</v>
      </c>
    </row>
    <row r="32" spans="1:6" x14ac:dyDescent="0.25">
      <c r="A32" s="7" t="s">
        <v>28</v>
      </c>
      <c r="B32" s="8" t="s">
        <v>29</v>
      </c>
      <c r="C32" s="20">
        <f>(1-(C13-$I$5)/($I$4-$I$5))</f>
        <v>0.94444444444444442</v>
      </c>
      <c r="D32" s="20">
        <f>(1-(D13-$I$5)/($I$4-$I$5))</f>
        <v>0.94444444444444442</v>
      </c>
      <c r="E32" s="20">
        <f>(1-(E13-$I$5)/($I$4-$I$5))</f>
        <v>0.9434343434343434</v>
      </c>
      <c r="F32" s="21">
        <f>(1-(F13-$I$5)/($I$4-$I$5))</f>
        <v>0.91313131313131313</v>
      </c>
    </row>
    <row r="33" spans="1:8" x14ac:dyDescent="0.25">
      <c r="A33" s="7" t="s">
        <v>20</v>
      </c>
      <c r="B33" s="8" t="s">
        <v>21</v>
      </c>
      <c r="C33" s="20">
        <f>(1-(C14-$I$5)/($I$4-$I$5))</f>
        <v>0.8161616161616162</v>
      </c>
      <c r="D33" s="20">
        <f>(1-(D14-$I$5)/($I$4-$I$5))</f>
        <v>0.55555555555555558</v>
      </c>
      <c r="E33" s="20">
        <f>(1-(E14-$I$5)/($I$4-$I$5))</f>
        <v>0.55555555555555558</v>
      </c>
      <c r="F33" s="21">
        <f>(1-(F14-$I$5)/($I$4-$I$5))</f>
        <v>0.29696969696969699</v>
      </c>
    </row>
    <row r="34" spans="1:8" x14ac:dyDescent="0.25">
      <c r="A34" s="7" t="s">
        <v>30</v>
      </c>
      <c r="B34" s="8" t="s">
        <v>31</v>
      </c>
      <c r="C34" s="20">
        <f>(1-(C15-$I$5)/($I$4-$I$5))</f>
        <v>0.85555555555555551</v>
      </c>
      <c r="D34" s="20">
        <f>(1-(D15-$I$5)/($I$4-$I$5))</f>
        <v>0.81717171717171722</v>
      </c>
      <c r="E34" s="20">
        <f>(1-(E15-$I$5)/($I$4-$I$5))</f>
        <v>0.81717171717171722</v>
      </c>
      <c r="F34" s="21">
        <f>(1-(F15-$I$5)/($I$4-$I$5))</f>
        <v>0.54343434343434338</v>
      </c>
    </row>
    <row r="35" spans="1:8" x14ac:dyDescent="0.25">
      <c r="A35" s="7" t="s">
        <v>22</v>
      </c>
      <c r="B35" s="8" t="s">
        <v>23</v>
      </c>
      <c r="C35" s="20">
        <f>(1-(C16-$I$5)/($I$4-$I$5))</f>
        <v>0.74343434343434345</v>
      </c>
      <c r="D35" s="20">
        <f>(1-(D16-$I$5)/($I$4-$I$5))</f>
        <v>0.72525252525252526</v>
      </c>
      <c r="E35" s="20">
        <f>(1-(E16-$I$5)/($I$4-$I$5))</f>
        <v>0.72525252525252526</v>
      </c>
      <c r="F35" s="21">
        <f>(1-(F16-$I$5)/($I$4-$I$5))</f>
        <v>0.52727272727272734</v>
      </c>
    </row>
    <row r="36" spans="1:8" x14ac:dyDescent="0.25">
      <c r="A36" s="7" t="s">
        <v>24</v>
      </c>
      <c r="B36" s="8" t="s">
        <v>25</v>
      </c>
      <c r="C36" s="20">
        <f>(1-(C17-$I$5)/($I$4-$I$5))</f>
        <v>0.12525252525252528</v>
      </c>
      <c r="D36" s="20">
        <f>(1-(D17-$I$5)/($I$4-$I$5))</f>
        <v>0.14848484848484855</v>
      </c>
      <c r="E36" s="20">
        <f>(1-(E17-$I$5)/($I$4-$I$5))</f>
        <v>0.14848484848484855</v>
      </c>
      <c r="F36" s="21">
        <f>(1-(F17-$I$5)/($I$4-$I$5))</f>
        <v>0.12525252525252528</v>
      </c>
    </row>
    <row r="37" spans="1:8" x14ac:dyDescent="0.25">
      <c r="A37" s="11" t="s">
        <v>32</v>
      </c>
      <c r="B37" s="8" t="s">
        <v>33</v>
      </c>
      <c r="C37" s="20">
        <f>(1-(C18-$I$5)/($I$4-$I$5))</f>
        <v>0.4</v>
      </c>
      <c r="D37" s="20">
        <f>(1-(D18-$I$5)/($I$4-$I$5))</f>
        <v>0.4</v>
      </c>
      <c r="E37" s="20">
        <f>(1-(E18-$I$5)/($I$4-$I$5))</f>
        <v>0.4</v>
      </c>
      <c r="F37" s="21">
        <f>(1-(F18-$I$5)/($I$4-$I$5))</f>
        <v>0.4</v>
      </c>
    </row>
    <row r="38" spans="1:8" ht="15.75" thickBot="1" x14ac:dyDescent="0.3">
      <c r="A38" s="12" t="s">
        <v>104</v>
      </c>
      <c r="B38" s="13" t="s">
        <v>34</v>
      </c>
      <c r="C38" s="72">
        <f>(1-(C19-$I$5)/($I$4-$I$5))</f>
        <v>0.46868686868686871</v>
      </c>
      <c r="D38" s="72">
        <f>(1-(D19-$I$5)/($I$4-$I$5))</f>
        <v>0.37878787878787878</v>
      </c>
      <c r="E38" s="72">
        <f>(1-(E19-$I$5)/($I$4-$I$5))</f>
        <v>0.37878787878787878</v>
      </c>
      <c r="F38" s="73">
        <f>(1-(F19-$I$5)/($I$4-$I$5))</f>
        <v>0.29494949494949496</v>
      </c>
    </row>
    <row r="39" spans="1:8" ht="93" customHeight="1" x14ac:dyDescent="0.25">
      <c r="A39" s="265" t="s">
        <v>105</v>
      </c>
    </row>
    <row r="40" spans="1:8" ht="17.25" customHeight="1" thickBot="1" x14ac:dyDescent="0.3">
      <c r="A40" s="265"/>
    </row>
    <row r="41" spans="1:8" x14ac:dyDescent="0.25">
      <c r="A41" s="3" t="s">
        <v>47</v>
      </c>
      <c r="B41" s="4"/>
      <c r="C41" s="5" t="s">
        <v>2</v>
      </c>
      <c r="D41" s="5" t="s">
        <v>3</v>
      </c>
      <c r="E41" s="5" t="s">
        <v>4</v>
      </c>
      <c r="F41" s="6" t="s">
        <v>5</v>
      </c>
      <c r="H41">
        <v>0.1</v>
      </c>
    </row>
    <row r="42" spans="1:8" x14ac:dyDescent="0.25">
      <c r="A42" s="7" t="s">
        <v>6</v>
      </c>
      <c r="B42" s="8" t="s">
        <v>7</v>
      </c>
      <c r="C42" s="20">
        <f t="shared" ref="C42:F42" si="0">(C24*$H$41)</f>
        <v>3.2222222222222228E-2</v>
      </c>
      <c r="D42" s="20">
        <f t="shared" si="0"/>
        <v>1.1010101010101015E-2</v>
      </c>
      <c r="E42" s="20">
        <f t="shared" si="0"/>
        <v>1.1010101010101015E-2</v>
      </c>
      <c r="F42" s="21">
        <f t="shared" si="0"/>
        <v>1.01010101010101E-2</v>
      </c>
    </row>
    <row r="43" spans="1:8" x14ac:dyDescent="0.25">
      <c r="A43" s="7" t="s">
        <v>8</v>
      </c>
      <c r="B43" s="8" t="s">
        <v>9</v>
      </c>
      <c r="C43" s="20">
        <f t="shared" ref="C43:F43" si="1">(C25*$H$41)</f>
        <v>2.7373737373737373E-2</v>
      </c>
      <c r="D43" s="20">
        <f t="shared" si="1"/>
        <v>7.070707070707072E-3</v>
      </c>
      <c r="E43" s="20">
        <f t="shared" si="1"/>
        <v>7.070707070707072E-3</v>
      </c>
      <c r="F43" s="21">
        <f t="shared" si="1"/>
        <v>3.6363636363636268E-3</v>
      </c>
    </row>
    <row r="44" spans="1:8" x14ac:dyDescent="0.25">
      <c r="A44" s="7" t="s">
        <v>10</v>
      </c>
      <c r="B44" s="8" t="s">
        <v>11</v>
      </c>
      <c r="C44" s="20">
        <f t="shared" ref="C44:F44" si="2">(C26*$H$41)</f>
        <v>1.4040404040404042E-2</v>
      </c>
      <c r="D44" s="20">
        <f t="shared" si="2"/>
        <v>1.5050505050505059E-2</v>
      </c>
      <c r="E44" s="20">
        <f t="shared" si="2"/>
        <v>1.5050505050505059E-2</v>
      </c>
      <c r="F44" s="21">
        <f t="shared" si="2"/>
        <v>1.5959595959595951E-2</v>
      </c>
    </row>
    <row r="45" spans="1:8" x14ac:dyDescent="0.25">
      <c r="A45" s="7" t="s">
        <v>12</v>
      </c>
      <c r="B45" s="8" t="s">
        <v>13</v>
      </c>
      <c r="C45" s="20">
        <f t="shared" ref="C45:F45" si="3">(C27*$H$41)</f>
        <v>2.2929292929292935E-2</v>
      </c>
      <c r="D45" s="20">
        <f t="shared" si="3"/>
        <v>1.5555555555555557E-2</v>
      </c>
      <c r="E45" s="20">
        <f t="shared" si="3"/>
        <v>1.5555555555555557E-2</v>
      </c>
      <c r="F45" s="21">
        <f t="shared" si="3"/>
        <v>1.3030303030303038E-2</v>
      </c>
    </row>
    <row r="46" spans="1:8" x14ac:dyDescent="0.25">
      <c r="A46" s="7" t="s">
        <v>14</v>
      </c>
      <c r="B46" s="8" t="s">
        <v>15</v>
      </c>
      <c r="C46" s="20">
        <f t="shared" ref="C46:F46" si="4">(C28*$H$41)</f>
        <v>8.3838383838383837E-2</v>
      </c>
      <c r="D46" s="20">
        <f t="shared" si="4"/>
        <v>7.7777777777777779E-2</v>
      </c>
      <c r="E46" s="20">
        <f t="shared" si="4"/>
        <v>7.7777777777777779E-2</v>
      </c>
      <c r="F46" s="21">
        <f t="shared" si="4"/>
        <v>7.4040404040404045E-2</v>
      </c>
    </row>
    <row r="47" spans="1:8" x14ac:dyDescent="0.25">
      <c r="A47" s="7" t="s">
        <v>16</v>
      </c>
      <c r="B47" s="8" t="s">
        <v>17</v>
      </c>
      <c r="C47" s="20">
        <f t="shared" ref="C47:F47" si="5">(C29*$H$41)</f>
        <v>5.9393939393939402E-2</v>
      </c>
      <c r="D47" s="20">
        <f t="shared" si="5"/>
        <v>4.2929292929292928E-2</v>
      </c>
      <c r="E47" s="20">
        <f t="shared" si="5"/>
        <v>4.2929292929292928E-2</v>
      </c>
      <c r="F47" s="21">
        <f t="shared" si="5"/>
        <v>3.3535353535353543E-2</v>
      </c>
    </row>
    <row r="48" spans="1:8" x14ac:dyDescent="0.25">
      <c r="A48" s="7" t="s">
        <v>18</v>
      </c>
      <c r="B48" s="8" t="s">
        <v>19</v>
      </c>
      <c r="C48" s="20">
        <f t="shared" ref="C48:F48" si="6">(C30*$H$41)</f>
        <v>8.9191919191919197E-2</v>
      </c>
      <c r="D48" s="20">
        <f t="shared" si="6"/>
        <v>8.545454545454545E-2</v>
      </c>
      <c r="E48" s="20">
        <f t="shared" si="6"/>
        <v>8.545454545454545E-2</v>
      </c>
      <c r="F48" s="21">
        <f t="shared" si="6"/>
        <v>8.1515151515151527E-2</v>
      </c>
    </row>
    <row r="49" spans="1:6" x14ac:dyDescent="0.25">
      <c r="A49" s="7" t="s">
        <v>26</v>
      </c>
      <c r="B49" s="8" t="s">
        <v>27</v>
      </c>
      <c r="C49" s="20">
        <f t="shared" ref="C49:F49" si="7">(C31*$H$41)</f>
        <v>8.6363636363636365E-2</v>
      </c>
      <c r="D49" s="20">
        <f t="shared" si="7"/>
        <v>8.6363636363636365E-2</v>
      </c>
      <c r="E49" s="20">
        <f t="shared" si="7"/>
        <v>8.4444444444444447E-2</v>
      </c>
      <c r="F49" s="21">
        <f t="shared" si="7"/>
        <v>8.4444444444444447E-2</v>
      </c>
    </row>
    <row r="50" spans="1:6" x14ac:dyDescent="0.25">
      <c r="A50" s="7" t="s">
        <v>28</v>
      </c>
      <c r="B50" s="8" t="s">
        <v>29</v>
      </c>
      <c r="C50" s="20">
        <f t="shared" ref="C50:F50" si="8">(C32*$H$41)</f>
        <v>9.4444444444444442E-2</v>
      </c>
      <c r="D50" s="20">
        <f t="shared" si="8"/>
        <v>9.4444444444444442E-2</v>
      </c>
      <c r="E50" s="20">
        <f t="shared" si="8"/>
        <v>9.434343434343434E-2</v>
      </c>
      <c r="F50" s="21">
        <f t="shared" si="8"/>
        <v>9.1313131313131318E-2</v>
      </c>
    </row>
    <row r="51" spans="1:6" x14ac:dyDescent="0.25">
      <c r="A51" s="7" t="s">
        <v>20</v>
      </c>
      <c r="B51" s="8" t="s">
        <v>21</v>
      </c>
      <c r="C51" s="20">
        <f t="shared" ref="C51:F51" si="9">(C33*$H$41)</f>
        <v>8.1616161616161628E-2</v>
      </c>
      <c r="D51" s="20">
        <f t="shared" si="9"/>
        <v>5.5555555555555559E-2</v>
      </c>
      <c r="E51" s="20">
        <f t="shared" si="9"/>
        <v>5.5555555555555559E-2</v>
      </c>
      <c r="F51" s="21">
        <f t="shared" si="9"/>
        <v>2.9696969696969701E-2</v>
      </c>
    </row>
    <row r="52" spans="1:6" x14ac:dyDescent="0.25">
      <c r="A52" s="7" t="s">
        <v>30</v>
      </c>
      <c r="B52" s="8" t="s">
        <v>31</v>
      </c>
      <c r="C52" s="20">
        <f t="shared" ref="C52:F52" si="10">(C34*$H$41)</f>
        <v>8.5555555555555551E-2</v>
      </c>
      <c r="D52" s="20">
        <f t="shared" si="10"/>
        <v>8.171717171717173E-2</v>
      </c>
      <c r="E52" s="20">
        <f t="shared" si="10"/>
        <v>8.171717171717173E-2</v>
      </c>
      <c r="F52" s="21">
        <f t="shared" si="10"/>
        <v>5.4343434343434339E-2</v>
      </c>
    </row>
    <row r="53" spans="1:6" x14ac:dyDescent="0.25">
      <c r="A53" s="7" t="s">
        <v>22</v>
      </c>
      <c r="B53" s="8" t="s">
        <v>23</v>
      </c>
      <c r="C53" s="20">
        <f t="shared" ref="C53:F53" si="11">(C35*$H$41)</f>
        <v>7.434343434343435E-2</v>
      </c>
      <c r="D53" s="20">
        <f t="shared" si="11"/>
        <v>7.2525252525252534E-2</v>
      </c>
      <c r="E53" s="20">
        <f t="shared" si="11"/>
        <v>7.2525252525252534E-2</v>
      </c>
      <c r="F53" s="21">
        <f t="shared" si="11"/>
        <v>5.2727272727272734E-2</v>
      </c>
    </row>
    <row r="54" spans="1:6" x14ac:dyDescent="0.25">
      <c r="A54" s="7" t="s">
        <v>24</v>
      </c>
      <c r="B54" s="8" t="s">
        <v>25</v>
      </c>
      <c r="C54" s="20">
        <f t="shared" ref="C54:F54" si="12">(C36*$H$41)</f>
        <v>1.252525252525253E-2</v>
      </c>
      <c r="D54" s="20">
        <f t="shared" si="12"/>
        <v>1.4848484848484856E-2</v>
      </c>
      <c r="E54" s="20">
        <f t="shared" si="12"/>
        <v>1.4848484848484856E-2</v>
      </c>
      <c r="F54" s="21">
        <f t="shared" si="12"/>
        <v>1.252525252525253E-2</v>
      </c>
    </row>
    <row r="55" spans="1:6" x14ac:dyDescent="0.25">
      <c r="A55" s="11" t="s">
        <v>32</v>
      </c>
      <c r="B55" s="8" t="s">
        <v>33</v>
      </c>
      <c r="C55" s="20">
        <f t="shared" ref="C55:F55" si="13">(C37*$H$41)</f>
        <v>4.0000000000000008E-2</v>
      </c>
      <c r="D55" s="20">
        <f t="shared" si="13"/>
        <v>4.0000000000000008E-2</v>
      </c>
      <c r="E55" s="20">
        <f t="shared" si="13"/>
        <v>4.0000000000000008E-2</v>
      </c>
      <c r="F55" s="21">
        <f t="shared" si="13"/>
        <v>4.0000000000000008E-2</v>
      </c>
    </row>
    <row r="56" spans="1:6" ht="15.75" thickBot="1" x14ac:dyDescent="0.3">
      <c r="A56" s="12" t="s">
        <v>104</v>
      </c>
      <c r="B56" s="13" t="s">
        <v>34</v>
      </c>
      <c r="C56" s="72">
        <f t="shared" ref="C56:F56" si="14">(C38*$H$41)</f>
        <v>4.6868686868686872E-2</v>
      </c>
      <c r="D56" s="72">
        <f t="shared" si="14"/>
        <v>3.787878787878788E-2</v>
      </c>
      <c r="E56" s="72">
        <f t="shared" si="14"/>
        <v>3.787878787878788E-2</v>
      </c>
      <c r="F56" s="73">
        <f t="shared" si="14"/>
        <v>2.9494949494949498E-2</v>
      </c>
    </row>
    <row r="57" spans="1:6" ht="87.75" customHeight="1" x14ac:dyDescent="0.25">
      <c r="A57" s="265" t="s">
        <v>105</v>
      </c>
    </row>
  </sheetData>
  <mergeCells count="4">
    <mergeCell ref="A1:F1"/>
    <mergeCell ref="A2:F2"/>
    <mergeCell ref="A3:F3"/>
    <mergeCell ref="A20:F2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topLeftCell="A73" workbookViewId="0">
      <selection activeCell="A81" sqref="A81"/>
    </sheetView>
  </sheetViews>
  <sheetFormatPr baseColWidth="10" defaultRowHeight="15" x14ac:dyDescent="0.25"/>
  <cols>
    <col min="4" max="4" width="12.42578125" bestFit="1" customWidth="1"/>
    <col min="10" max="10" width="14.5703125" bestFit="1" customWidth="1"/>
    <col min="11" max="12" width="11.7109375" bestFit="1" customWidth="1"/>
  </cols>
  <sheetData>
    <row r="1" spans="1:12" ht="17.25" customHeight="1" thickBot="1" x14ac:dyDescent="0.3">
      <c r="A1" s="241" t="s">
        <v>58</v>
      </c>
      <c r="B1" s="241"/>
      <c r="C1" s="241"/>
      <c r="D1" s="241"/>
      <c r="E1" s="241"/>
      <c r="F1" s="241"/>
      <c r="J1" s="103"/>
      <c r="K1" s="103"/>
      <c r="L1" s="103"/>
    </row>
    <row r="2" spans="1:12" x14ac:dyDescent="0.25">
      <c r="A2" s="3" t="s">
        <v>47</v>
      </c>
      <c r="B2" s="4"/>
      <c r="C2" s="5" t="s">
        <v>2</v>
      </c>
      <c r="D2" s="5" t="s">
        <v>3</v>
      </c>
      <c r="E2" s="5" t="s">
        <v>4</v>
      </c>
      <c r="F2" s="6" t="s">
        <v>5</v>
      </c>
      <c r="I2" s="118"/>
      <c r="J2" s="119" t="s">
        <v>2</v>
      </c>
      <c r="K2" s="120" t="s">
        <v>5</v>
      </c>
    </row>
    <row r="3" spans="1:12" x14ac:dyDescent="0.25">
      <c r="A3" s="7" t="s">
        <v>6</v>
      </c>
      <c r="B3" s="8" t="s">
        <v>7</v>
      </c>
      <c r="C3" s="20">
        <f xml:space="preserve"> + 'POB5.50 (+)'!C41+'EMISIONES CO2 (+)'!C42+'MORT (+)'!C42+'DESN (+)'!C42+'DESAG (+)'!C65+'AGUA (+)'!C64+'EDPRIM (+)'!C40+'EDSEC (+)'!C42+'INF (+)'!C42+'JUBIL (-)'!C42</f>
        <v>0.25909204396677199</v>
      </c>
      <c r="D3" s="20">
        <f xml:space="preserve"> + 'POB5.50 (+)'!D41+'EMISIONES CO2 (+)'!D42+'MORT (+)'!D42+'DESN (+)'!D42+'DESAG (+)'!D65+'AGUA (+)'!D64+'EDPRIM (+)'!D40+'EDSEC (+)'!D42+'INF (+)'!D42+'JUBIL (-)'!D42</f>
        <v>0.21374867966862438</v>
      </c>
      <c r="E3" s="20">
        <f xml:space="preserve"> + 'POB5.50 (+)'!E41+'EMISIONES CO2 (+)'!E42+'MORT (+)'!E42+'DESN (+)'!E42+'DESAG (+)'!E65+'AGUA (+)'!E64+'EDPRIM (+)'!E40+'EDSEC (+)'!E42+'INF (+)'!E42+'JUBIL (-)'!E42</f>
        <v>0.18428337557732988</v>
      </c>
      <c r="F3" s="21">
        <f xml:space="preserve"> + 'POB5.50 (+)'!F41+'EMISIONES CO2 (+)'!F42+'MORT (+)'!F42+'DESN (+)'!F42+'DESAG (+)'!F65+'AGUA (+)'!F64+'EDPRIM (+)'!F40+'EDSEC (+)'!F42+'INF (+)'!F42+'JUBIL (-)'!F42</f>
        <v>0.16960657358054737</v>
      </c>
      <c r="I3" s="115" t="s">
        <v>29</v>
      </c>
      <c r="J3" s="104">
        <v>0.65556425641268568</v>
      </c>
      <c r="K3" s="113">
        <v>0.54371636893053243</v>
      </c>
    </row>
    <row r="4" spans="1:12" x14ac:dyDescent="0.25">
      <c r="A4" s="7" t="s">
        <v>8</v>
      </c>
      <c r="B4" s="8" t="s">
        <v>9</v>
      </c>
      <c r="C4" s="20">
        <f xml:space="preserve"> + 'POB5.50 (+)'!C42+'EMISIONES CO2 (+)'!C43+'MORT (+)'!C43+'DESN (+)'!C43+'DESAG (+)'!C66+'AGUA (+)'!C65+'EDPRIM (+)'!C41+'EDSEC (+)'!C43+'INF (+)'!C43+'JUBIL (-)'!C43</f>
        <v>0.5619528633816635</v>
      </c>
      <c r="D4" s="20">
        <f xml:space="preserve"> + 'POB5.50 (+)'!D42+'EMISIONES CO2 (+)'!D43+'MORT (+)'!D43+'DESN (+)'!D43+'DESAG (+)'!D66+'AGUA (+)'!D65+'EDPRIM (+)'!D41+'EDSEC (+)'!D43+'INF (+)'!D43+'JUBIL (-)'!D43</f>
        <v>0.46848297970133579</v>
      </c>
      <c r="E4" s="20">
        <f xml:space="preserve"> + 'POB5.50 (+)'!E42+'EMISIONES CO2 (+)'!E43+'MORT (+)'!E43+'DESN (+)'!E43+'DESAG (+)'!E66+'AGUA (+)'!E65+'EDPRIM (+)'!E41+'EDSEC (+)'!E43+'INF (+)'!E43+'JUBIL (-)'!E43</f>
        <v>0.42441673977895594</v>
      </c>
      <c r="F4" s="21">
        <f xml:space="preserve"> + 'POB5.50 (+)'!F42+'EMISIONES CO2 (+)'!F43+'MORT (+)'!F43+'DESN (+)'!F43+'DESAG (+)'!F66+'AGUA (+)'!F65+'EDPRIM (+)'!F41+'EDSEC (+)'!F43+'INF (+)'!F43+'JUBIL (-)'!F43</f>
        <v>0.38792546155335289</v>
      </c>
      <c r="I4" s="115" t="s">
        <v>19</v>
      </c>
      <c r="J4" s="104">
        <v>0.64215207335962321</v>
      </c>
      <c r="K4" s="113">
        <v>0.53624891026585886</v>
      </c>
    </row>
    <row r="5" spans="1:12" x14ac:dyDescent="0.25">
      <c r="A5" s="7" t="s">
        <v>10</v>
      </c>
      <c r="B5" s="8" t="s">
        <v>11</v>
      </c>
      <c r="C5" s="20">
        <f xml:space="preserve"> + 'POB5.50 (+)'!C43+'EMISIONES CO2 (+)'!C44+'MORT (+)'!C44+'DESN (+)'!C44+'DESAG (+)'!C67+'AGUA (+)'!C66+'EDPRIM (+)'!C42+'EDSEC (+)'!C44+'INF (+)'!C44+'JUBIL (-)'!C44</f>
        <v>0.33160877361276758</v>
      </c>
      <c r="D5" s="20">
        <f xml:space="preserve"> + 'POB5.50 (+)'!D43+'EMISIONES CO2 (+)'!D44+'MORT (+)'!D44+'DESN (+)'!D44+'DESAG (+)'!D67+'AGUA (+)'!D66+'EDPRIM (+)'!D42+'EDSEC (+)'!D44+'INF (+)'!D44+'JUBIL (-)'!D44</f>
        <v>0.29096362987813773</v>
      </c>
      <c r="E5" s="20">
        <f xml:space="preserve"> + 'POB5.50 (+)'!E43+'EMISIONES CO2 (+)'!E44+'MORT (+)'!E44+'DESN (+)'!E44+'DESAG (+)'!E67+'AGUA (+)'!E66+'EDPRIM (+)'!E42+'EDSEC (+)'!E44+'INF (+)'!E44+'JUBIL (-)'!E44</f>
        <v>0.24936527633036148</v>
      </c>
      <c r="F5" s="21">
        <f xml:space="preserve"> + 'POB5.50 (+)'!F43+'EMISIONES CO2 (+)'!F44+'MORT (+)'!F44+'DESN (+)'!F44+'DESAG (+)'!F67+'AGUA (+)'!F66+'EDPRIM (+)'!F42+'EDSEC (+)'!F44+'INF (+)'!F44+'JUBIL (-)'!F44</f>
        <v>0.23721377844000788</v>
      </c>
      <c r="I5" s="115" t="s">
        <v>9</v>
      </c>
      <c r="J5" s="104">
        <v>0.5619528633816635</v>
      </c>
      <c r="K5" s="113">
        <v>0.38792546155335289</v>
      </c>
    </row>
    <row r="6" spans="1:12" x14ac:dyDescent="0.25">
      <c r="A6" s="7" t="s">
        <v>12</v>
      </c>
      <c r="B6" s="8" t="s">
        <v>13</v>
      </c>
      <c r="C6" s="20">
        <f xml:space="preserve"> + 'POB5.50 (+)'!C44+'EMISIONES CO2 (+)'!C45+'MORT (+)'!C45+'DESN (+)'!C45+'DESAG (+)'!C68+'AGUA (+)'!C67+'EDPRIM (+)'!C43+'EDSEC (+)'!C45+'INF (+)'!C45+'JUBIL (-)'!C45</f>
        <v>0.17352294785748085</v>
      </c>
      <c r="D6" s="20">
        <f xml:space="preserve"> + 'POB5.50 (+)'!D44+'EMISIONES CO2 (+)'!D45+'MORT (+)'!D45+'DESN (+)'!D45+'DESAG (+)'!D68+'AGUA (+)'!D67+'EDPRIM (+)'!D43+'EDSEC (+)'!D45+'INF (+)'!D45+'JUBIL (-)'!D45</f>
        <v>0.15390078479601965</v>
      </c>
      <c r="E6" s="20">
        <f xml:space="preserve"> + 'POB5.50 (+)'!E44+'EMISIONES CO2 (+)'!E45+'MORT (+)'!E45+'DESN (+)'!E45+'DESAG (+)'!E68+'AGUA (+)'!E67+'EDPRIM (+)'!E43+'EDSEC (+)'!E45+'INF (+)'!E45+'JUBIL (-)'!E45</f>
        <v>0.13501720141172568</v>
      </c>
      <c r="F6" s="21">
        <f xml:space="preserve"> + 'POB5.50 (+)'!F44+'EMISIONES CO2 (+)'!F45+'MORT (+)'!F45+'DESN (+)'!F45+'DESAG (+)'!F68+'AGUA (+)'!F67+'EDPRIM (+)'!F43+'EDSEC (+)'!F45+'INF (+)'!F45+'JUBIL (-)'!F45</f>
        <v>0.11150108059780753</v>
      </c>
      <c r="I6" s="115" t="s">
        <v>31</v>
      </c>
      <c r="J6" s="104">
        <v>0.54581130773974507</v>
      </c>
      <c r="K6" s="113">
        <v>0.4054622564634478</v>
      </c>
    </row>
    <row r="7" spans="1:12" x14ac:dyDescent="0.25">
      <c r="A7" s="7" t="s">
        <v>14</v>
      </c>
      <c r="B7" s="8" t="s">
        <v>15</v>
      </c>
      <c r="C7" s="20">
        <f xml:space="preserve"> + 'POB5.50 (+)'!C45+'EMISIONES CO2 (+)'!C46+'MORT (+)'!C46+'DESN (+)'!C46+'DESAG (+)'!C69+'AGUA (+)'!C68+'EDPRIM (+)'!C44+'EDSEC (+)'!C46+'INF (+)'!C46+'JUBIL (-)'!C46</f>
        <v>0.38328595614770483</v>
      </c>
      <c r="D7" s="20">
        <f xml:space="preserve"> + 'POB5.50 (+)'!D45+'EMISIONES CO2 (+)'!D46+'MORT (+)'!D46+'DESN (+)'!D46+'DESAG (+)'!D69+'AGUA (+)'!D68+'EDPRIM (+)'!D44+'EDSEC (+)'!D46+'INF (+)'!D46+'JUBIL (-)'!D46</f>
        <v>0.35062824098618561</v>
      </c>
      <c r="E7" s="20">
        <f xml:space="preserve"> + 'POB5.50 (+)'!E45+'EMISIONES CO2 (+)'!E46+'MORT (+)'!E46+'DESN (+)'!E46+'DESAG (+)'!E69+'AGUA (+)'!E68+'EDPRIM (+)'!E44+'EDSEC (+)'!E46+'INF (+)'!E46+'JUBIL (-)'!E46</f>
        <v>0.33145858418491886</v>
      </c>
      <c r="F7" s="21">
        <f xml:space="preserve"> + 'POB5.50 (+)'!F45+'EMISIONES CO2 (+)'!F46+'MORT (+)'!F46+'DESN (+)'!F46+'DESAG (+)'!F69+'AGUA (+)'!F68+'EDPRIM (+)'!F44+'EDSEC (+)'!F46+'INF (+)'!F46+'JUBIL (-)'!F46</f>
        <v>0.29853526860720969</v>
      </c>
      <c r="I7" s="115" t="s">
        <v>23</v>
      </c>
      <c r="J7" s="104">
        <v>0.50024410261689756</v>
      </c>
      <c r="K7" s="113">
        <v>0.30909279356080238</v>
      </c>
    </row>
    <row r="8" spans="1:12" x14ac:dyDescent="0.25">
      <c r="A8" s="7" t="s">
        <v>16</v>
      </c>
      <c r="B8" s="8" t="s">
        <v>17</v>
      </c>
      <c r="C8" s="20">
        <f xml:space="preserve"> + 'POB5.50 (+)'!C46+'EMISIONES CO2 (+)'!C47+'MORT (+)'!C47+'DESN (+)'!C47+'DESAG (+)'!C70+'AGUA (+)'!C69+'EDPRIM (+)'!C45+'EDSEC (+)'!C47+'INF (+)'!C47+'JUBIL (-)'!C47</f>
        <v>0.26707683461847176</v>
      </c>
      <c r="D8" s="20">
        <f xml:space="preserve"> + 'POB5.50 (+)'!D46+'EMISIONES CO2 (+)'!D47+'MORT (+)'!D47+'DESN (+)'!D47+'DESAG (+)'!D70+'AGUA (+)'!D69+'EDPRIM (+)'!D45+'EDSEC (+)'!D47+'INF (+)'!D47+'JUBIL (-)'!D47</f>
        <v>0.22660809766843498</v>
      </c>
      <c r="E8" s="20">
        <f xml:space="preserve"> + 'POB5.50 (+)'!E46+'EMISIONES CO2 (+)'!E47+'MORT (+)'!E47+'DESN (+)'!E47+'DESAG (+)'!E70+'AGUA (+)'!E69+'EDPRIM (+)'!E45+'EDSEC (+)'!E47+'INF (+)'!E47+'JUBIL (-)'!E47</f>
        <v>0.2032303342436165</v>
      </c>
      <c r="F8" s="21">
        <f xml:space="preserve"> + 'POB5.50 (+)'!F46+'EMISIONES CO2 (+)'!F47+'MORT (+)'!F47+'DESN (+)'!F47+'DESAG (+)'!F70+'AGUA (+)'!F69+'EDPRIM (+)'!F45+'EDSEC (+)'!F47+'INF (+)'!F47+'JUBIL (-)'!F47</f>
        <v>0.17999765650672728</v>
      </c>
      <c r="I8" s="115" t="s">
        <v>27</v>
      </c>
      <c r="J8" s="104">
        <v>0.47911195421894243</v>
      </c>
      <c r="K8" s="113">
        <v>0.40560020584922762</v>
      </c>
    </row>
    <row r="9" spans="1:12" x14ac:dyDescent="0.25">
      <c r="A9" s="7" t="s">
        <v>18</v>
      </c>
      <c r="B9" s="8" t="s">
        <v>19</v>
      </c>
      <c r="C9" s="20">
        <f xml:space="preserve"> + 'POB5.50 (+)'!C47+'EMISIONES CO2 (+)'!C48+'MORT (+)'!C48+'DESN (+)'!C48+'DESAG (+)'!C71+'AGUA (+)'!C70+'EDPRIM (+)'!C46+'EDSEC (+)'!C48+'INF (+)'!C48+'JUBIL (-)'!C48</f>
        <v>0.64215207335962321</v>
      </c>
      <c r="D9" s="20">
        <f xml:space="preserve"> + 'POB5.50 (+)'!D47+'EMISIONES CO2 (+)'!D48+'MORT (+)'!D48+'DESN (+)'!D48+'DESAG (+)'!D71+'AGUA (+)'!D70+'EDPRIM (+)'!D46+'EDSEC (+)'!D48+'INF (+)'!D48+'JUBIL (-)'!D48</f>
        <v>0.55438858283327253</v>
      </c>
      <c r="E9" s="20">
        <f xml:space="preserve"> + 'POB5.50 (+)'!E47+'EMISIONES CO2 (+)'!E48+'MORT (+)'!E48+'DESN (+)'!E48+'DESAG (+)'!E71+'AGUA (+)'!E70+'EDPRIM (+)'!E46+'EDSEC (+)'!E48+'INF (+)'!E48+'JUBIL (-)'!E48</f>
        <v>0.54789343356724429</v>
      </c>
      <c r="F9" s="21">
        <f xml:space="preserve"> + 'POB5.50 (+)'!F47+'EMISIONES CO2 (+)'!F48+'MORT (+)'!F48+'DESN (+)'!F48+'DESAG (+)'!F71+'AGUA (+)'!F70+'EDPRIM (+)'!F46+'EDSEC (+)'!F48+'INF (+)'!F48+'JUBIL (-)'!F48</f>
        <v>0.53624891026585886</v>
      </c>
      <c r="I9" s="115" t="s">
        <v>34</v>
      </c>
      <c r="J9" s="104">
        <v>0.38382836002739479</v>
      </c>
      <c r="K9" s="113">
        <v>0.26803899124329905</v>
      </c>
    </row>
    <row r="10" spans="1:12" x14ac:dyDescent="0.25">
      <c r="A10" s="7" t="s">
        <v>26</v>
      </c>
      <c r="B10" s="8" t="s">
        <v>27</v>
      </c>
      <c r="C10" s="20">
        <f xml:space="preserve"> + 'POB5.50 (+)'!C48+'EMISIONES CO2 (+)'!C49+'MORT (+)'!C49+'DESN (+)'!C49+'DESAG (+)'!C72+'AGUA (+)'!C71+'EDPRIM (+)'!C47+'EDSEC (+)'!C49+'INF (+)'!C49+'JUBIL (-)'!C49</f>
        <v>0.47911195421894243</v>
      </c>
      <c r="D10" s="20">
        <f xml:space="preserve"> + 'POB5.50 (+)'!D48+'EMISIONES CO2 (+)'!D49+'MORT (+)'!D49+'DESN (+)'!D49+'DESAG (+)'!D72+'AGUA (+)'!D71+'EDPRIM (+)'!D47+'EDSEC (+)'!D49+'INF (+)'!D49+'JUBIL (-)'!D49</f>
        <v>0.46964248836831812</v>
      </c>
      <c r="E10" s="20">
        <f xml:space="preserve"> + 'POB5.50 (+)'!E48+'EMISIONES CO2 (+)'!E49+'MORT (+)'!E49+'DESN (+)'!E49+'DESAG (+)'!E72+'AGUA (+)'!E71+'EDPRIM (+)'!E47+'EDSEC (+)'!E49+'INF (+)'!E49+'JUBIL (-)'!E49</f>
        <v>0.45372436918224252</v>
      </c>
      <c r="F10" s="21">
        <f xml:space="preserve"> + 'POB5.50 (+)'!F48+'EMISIONES CO2 (+)'!F49+'MORT (+)'!F49+'DESN (+)'!F49+'DESAG (+)'!F72+'AGUA (+)'!F71+'EDPRIM (+)'!F47+'EDSEC (+)'!F49+'INF (+)'!F49+'JUBIL (-)'!F49</f>
        <v>0.40560020584922762</v>
      </c>
      <c r="I10" s="115" t="s">
        <v>15</v>
      </c>
      <c r="J10" s="104">
        <v>0.38328595614770483</v>
      </c>
      <c r="K10" s="113">
        <v>0.29853526860720969</v>
      </c>
    </row>
    <row r="11" spans="1:12" x14ac:dyDescent="0.25">
      <c r="A11" s="7" t="s">
        <v>28</v>
      </c>
      <c r="B11" s="8" t="s">
        <v>29</v>
      </c>
      <c r="C11" s="20">
        <f xml:space="preserve"> + 'POB5.50 (+)'!C49+'EMISIONES CO2 (+)'!C50+'MORT (+)'!C50+'DESN (+)'!C50+'DESAG (+)'!C73+'AGUA (+)'!C72+'EDPRIM (+)'!C48+'EDSEC (+)'!C50+'INF (+)'!C50+'JUBIL (-)'!C50</f>
        <v>0.65556425641268568</v>
      </c>
      <c r="D11" s="20">
        <f xml:space="preserve"> + 'POB5.50 (+)'!D49+'EMISIONES CO2 (+)'!D50+'MORT (+)'!D50+'DESN (+)'!D50+'DESAG (+)'!D73+'AGUA (+)'!D72+'EDPRIM (+)'!D48+'EDSEC (+)'!D50+'INF (+)'!D50+'JUBIL (-)'!D50</f>
        <v>0.62038384183534834</v>
      </c>
      <c r="E11" s="20">
        <f xml:space="preserve"> + 'POB5.50 (+)'!E49+'EMISIONES CO2 (+)'!E50+'MORT (+)'!E50+'DESN (+)'!E50+'DESAG (+)'!E73+'AGUA (+)'!E72+'EDPRIM (+)'!E48+'EDSEC (+)'!E50+'INF (+)'!E50+'JUBIL (-)'!E50</f>
        <v>0.58669069318822409</v>
      </c>
      <c r="F11" s="21">
        <f xml:space="preserve"> + 'POB5.50 (+)'!F49+'EMISIONES CO2 (+)'!F50+'MORT (+)'!F50+'DESN (+)'!F50+'DESAG (+)'!F73+'AGUA (+)'!F72+'EDPRIM (+)'!F48+'EDSEC (+)'!F50+'INF (+)'!F50+'JUBIL (-)'!F50</f>
        <v>0.54371636893053243</v>
      </c>
      <c r="I11" s="115" t="s">
        <v>21</v>
      </c>
      <c r="J11" s="104">
        <v>0.35984346751655649</v>
      </c>
      <c r="K11" s="113">
        <v>0.24610871562373093</v>
      </c>
    </row>
    <row r="12" spans="1:12" x14ac:dyDescent="0.25">
      <c r="A12" s="7" t="s">
        <v>20</v>
      </c>
      <c r="B12" s="8" t="s">
        <v>21</v>
      </c>
      <c r="C12" s="20">
        <f xml:space="preserve"> + 'POB5.50 (+)'!C50+'EMISIONES CO2 (+)'!C51+'MORT (+)'!C51+'DESN (+)'!C51+'DESAG (+)'!C74+'AGUA (+)'!C73+'EDPRIM (+)'!C49+'EDSEC (+)'!C51+'INF (+)'!C51+'JUBIL (-)'!C51</f>
        <v>0.35984346751655649</v>
      </c>
      <c r="D12" s="20">
        <f xml:space="preserve"> + 'POB5.50 (+)'!D50+'EMISIONES CO2 (+)'!D51+'MORT (+)'!D51+'DESN (+)'!D51+'DESAG (+)'!D74+'AGUA (+)'!D73+'EDPRIM (+)'!D49+'EDSEC (+)'!D51+'INF (+)'!D51+'JUBIL (-)'!D51</f>
        <v>0.31282417935056817</v>
      </c>
      <c r="E12" s="20">
        <f xml:space="preserve"> + 'POB5.50 (+)'!E50+'EMISIONES CO2 (+)'!E51+'MORT (+)'!E51+'DESN (+)'!E51+'DESAG (+)'!E74+'AGUA (+)'!E73+'EDPRIM (+)'!E49+'EDSEC (+)'!E51+'INF (+)'!E51+'JUBIL (-)'!E51</f>
        <v>0.29443492284018485</v>
      </c>
      <c r="F12" s="21">
        <f xml:space="preserve"> + 'POB5.50 (+)'!F50+'EMISIONES CO2 (+)'!F51+'MORT (+)'!F51+'DESN (+)'!F51+'DESAG (+)'!F74+'AGUA (+)'!F73+'EDPRIM (+)'!F49+'EDSEC (+)'!F51+'INF (+)'!F51+'JUBIL (-)'!F51</f>
        <v>0.24610871562373093</v>
      </c>
      <c r="I12" s="115" t="s">
        <v>33</v>
      </c>
      <c r="J12" s="104">
        <v>0.35200037136019713</v>
      </c>
      <c r="K12" s="113">
        <v>0.29286846621445661</v>
      </c>
    </row>
    <row r="13" spans="1:12" x14ac:dyDescent="0.25">
      <c r="A13" s="7" t="s">
        <v>30</v>
      </c>
      <c r="B13" s="8" t="s">
        <v>31</v>
      </c>
      <c r="C13" s="20">
        <f xml:space="preserve"> + 'POB5.50 (+)'!C51+'EMISIONES CO2 (+)'!C52+'MORT (+)'!C52+'DESN (+)'!C52+'DESAG (+)'!C75+'AGUA (+)'!C74+'EDPRIM (+)'!C50+'EDSEC (+)'!C52+'INF (+)'!C52+'JUBIL (-)'!C52</f>
        <v>0.54581130773974507</v>
      </c>
      <c r="D13" s="20">
        <f xml:space="preserve"> + 'POB5.50 (+)'!D51+'EMISIONES CO2 (+)'!D52+'MORT (+)'!D52+'DESN (+)'!D52+'DESAG (+)'!D75+'AGUA (+)'!D74+'EDPRIM (+)'!D50+'EDSEC (+)'!D52+'INF (+)'!D52+'JUBIL (-)'!D52</f>
        <v>0.51177121146645477</v>
      </c>
      <c r="E13" s="20">
        <f xml:space="preserve"> + 'POB5.50 (+)'!E51+'EMISIONES CO2 (+)'!E52+'MORT (+)'!E52+'DESN (+)'!E52+'DESAG (+)'!E75+'AGUA (+)'!E74+'EDPRIM (+)'!E50+'EDSEC (+)'!E52+'INF (+)'!E52+'JUBIL (-)'!E52</f>
        <v>0.46175236174903683</v>
      </c>
      <c r="F13" s="21">
        <f xml:space="preserve"> + 'POB5.50 (+)'!F51+'EMISIONES CO2 (+)'!F52+'MORT (+)'!F52+'DESN (+)'!F52+'DESAG (+)'!F75+'AGUA (+)'!F74+'EDPRIM (+)'!F50+'EDSEC (+)'!F52+'INF (+)'!F52+'JUBIL (-)'!F52</f>
        <v>0.4054622564634478</v>
      </c>
      <c r="I13" s="115" t="s">
        <v>11</v>
      </c>
      <c r="J13" s="104">
        <v>0.33160877361276758</v>
      </c>
      <c r="K13" s="113">
        <v>0.23721377844000788</v>
      </c>
    </row>
    <row r="14" spans="1:12" x14ac:dyDescent="0.25">
      <c r="A14" s="7" t="s">
        <v>22</v>
      </c>
      <c r="B14" s="8" t="s">
        <v>23</v>
      </c>
      <c r="C14" s="20">
        <f xml:space="preserve"> + 'POB5.50 (+)'!C52+'EMISIONES CO2 (+)'!C53+'MORT (+)'!C53+'DESN (+)'!C53+'DESAG (+)'!C76+'AGUA (+)'!C75+'EDPRIM (+)'!C51+'EDSEC (+)'!C53+'INF (+)'!C53+'JUBIL (-)'!C53</f>
        <v>0.50024410261689756</v>
      </c>
      <c r="D14" s="20">
        <f xml:space="preserve"> + 'POB5.50 (+)'!D52+'EMISIONES CO2 (+)'!D53+'MORT (+)'!D53+'DESN (+)'!D53+'DESAG (+)'!D76+'AGUA (+)'!D75+'EDPRIM (+)'!D51+'EDSEC (+)'!D53+'INF (+)'!D53+'JUBIL (-)'!D53</f>
        <v>0.45751342919273985</v>
      </c>
      <c r="E14" s="20">
        <f xml:space="preserve"> + 'POB5.50 (+)'!E52+'EMISIONES CO2 (+)'!E53+'MORT (+)'!E53+'DESN (+)'!E53+'DESAG (+)'!E76+'AGUA (+)'!E75+'EDPRIM (+)'!E51+'EDSEC (+)'!E53+'INF (+)'!E53+'JUBIL (-)'!E53</f>
        <v>0.3662840890414058</v>
      </c>
      <c r="F14" s="21">
        <f xml:space="preserve"> + 'POB5.50 (+)'!F52+'EMISIONES CO2 (+)'!F53+'MORT (+)'!F53+'DESN (+)'!F53+'DESAG (+)'!F76+'AGUA (+)'!F75+'EDPRIM (+)'!F51+'EDSEC (+)'!F53+'INF (+)'!F53+'JUBIL (-)'!F53</f>
        <v>0.30909279356080238</v>
      </c>
      <c r="I14" s="115" t="s">
        <v>17</v>
      </c>
      <c r="J14" s="104">
        <v>0.26707683461847176</v>
      </c>
      <c r="K14" s="113">
        <v>0.17999765650672728</v>
      </c>
    </row>
    <row r="15" spans="1:12" x14ac:dyDescent="0.25">
      <c r="A15" s="7" t="s">
        <v>24</v>
      </c>
      <c r="B15" s="8" t="s">
        <v>25</v>
      </c>
      <c r="C15" s="20">
        <f xml:space="preserve"> + 'POB5.50 (+)'!C53+'EMISIONES CO2 (+)'!C54+'MORT (+)'!C54+'DESN (+)'!C54+'DESAG (+)'!C77+'AGUA (+)'!C76+'EDPRIM (+)'!C52+'EDSEC (+)'!C54+'INF (+)'!C54+'JUBIL (-)'!C54</f>
        <v>0.19557016462220933</v>
      </c>
      <c r="D15" s="20">
        <f xml:space="preserve"> + 'POB5.50 (+)'!D53+'EMISIONES CO2 (+)'!D54+'MORT (+)'!D54+'DESN (+)'!D54+'DESAG (+)'!D77+'AGUA (+)'!D76+'EDPRIM (+)'!D52+'EDSEC (+)'!D54+'INF (+)'!D54+'JUBIL (-)'!D54</f>
        <v>0.19481041924072287</v>
      </c>
      <c r="E15" s="20">
        <f xml:space="preserve"> + 'POB5.50 (+)'!E53+'EMISIONES CO2 (+)'!E54+'MORT (+)'!E54+'DESN (+)'!E54+'DESAG (+)'!E77+'AGUA (+)'!E76+'EDPRIM (+)'!E52+'EDSEC (+)'!E54+'INF (+)'!E54+'JUBIL (-)'!E54</f>
        <v>0.17485639684561075</v>
      </c>
      <c r="F15" s="21">
        <f xml:space="preserve"> + 'POB5.50 (+)'!F53+'EMISIONES CO2 (+)'!F54+'MORT (+)'!F54+'DESN (+)'!F54+'DESAG (+)'!F77+'AGUA (+)'!F76+'EDPRIM (+)'!F52+'EDSEC (+)'!F54+'INF (+)'!F54+'JUBIL (-)'!F54</f>
        <v>0.15117766019530443</v>
      </c>
      <c r="I15" s="115" t="s">
        <v>7</v>
      </c>
      <c r="J15" s="104">
        <v>0.25909204396677199</v>
      </c>
      <c r="K15" s="113">
        <v>0.16960657358054737</v>
      </c>
    </row>
    <row r="16" spans="1:12" x14ac:dyDescent="0.25">
      <c r="A16" s="11" t="s">
        <v>32</v>
      </c>
      <c r="B16" s="8" t="s">
        <v>33</v>
      </c>
      <c r="C16" s="20">
        <f xml:space="preserve"> + 'POB5.50 (+)'!C54+'EMISIONES CO2 (+)'!C55+'MORT (+)'!C55+'DESN (+)'!C55+'DESAG (+)'!C78+'AGUA (+)'!C77+'EDPRIM (+)'!C53+'EDSEC (+)'!C55+'INF (+)'!C55+'JUBIL (-)'!C55</f>
        <v>0.35200037136019713</v>
      </c>
      <c r="D16" s="20">
        <f xml:space="preserve"> + 'POB5.50 (+)'!D54+'EMISIONES CO2 (+)'!D55+'MORT (+)'!D55+'DESN (+)'!D55+'DESAG (+)'!D78+'AGUA (+)'!D77+'EDPRIM (+)'!D53+'EDSEC (+)'!D55+'INF (+)'!D55+'JUBIL (-)'!D55</f>
        <v>0.27553994081532618</v>
      </c>
      <c r="E16" s="20">
        <f xml:space="preserve"> + 'POB5.50 (+)'!E54+'EMISIONES CO2 (+)'!E55+'MORT (+)'!E55+'DESN (+)'!E55+'DESAG (+)'!E78+'AGUA (+)'!E77+'EDPRIM (+)'!E53+'EDSEC (+)'!E55+'INF (+)'!E55+'JUBIL (-)'!E55</f>
        <v>0.40170109962514866</v>
      </c>
      <c r="F16" s="21">
        <f xml:space="preserve"> + 'POB5.50 (+)'!F54+'EMISIONES CO2 (+)'!F55+'MORT (+)'!F55+'DESN (+)'!F55+'DESAG (+)'!F78+'AGUA (+)'!F77+'EDPRIM (+)'!F53+'EDSEC (+)'!F55+'INF (+)'!F55+'JUBIL (-)'!F55</f>
        <v>0.29286846621445661</v>
      </c>
      <c r="I16" s="115" t="s">
        <v>25</v>
      </c>
      <c r="J16" s="104">
        <v>0.19557016462220933</v>
      </c>
      <c r="K16" s="113">
        <v>0.15117766019530443</v>
      </c>
    </row>
    <row r="17" spans="1:11" ht="15.75" thickBot="1" x14ac:dyDescent="0.3">
      <c r="A17" s="12" t="s">
        <v>47</v>
      </c>
      <c r="B17" s="13" t="s">
        <v>34</v>
      </c>
      <c r="C17" s="72">
        <f xml:space="preserve"> + 'POB5.50 (+)'!C55+'EMISIONES CO2 (+)'!C56+'MORT (+)'!C56+'DESN (+)'!C56+'DESAG (+)'!C79+'AGUA (+)'!C78+'EDPRIM (+)'!C54+'EDSEC (+)'!C56+'INF (+)'!C56+'JUBIL (-)'!C56</f>
        <v>0.38382836002739479</v>
      </c>
      <c r="D17" s="72">
        <f xml:space="preserve"> + 'POB5.50 (+)'!D55+'EMISIONES CO2 (+)'!D56+'MORT (+)'!D56+'DESN (+)'!D56+'DESAG (+)'!D79+'AGUA (+)'!D78+'EDPRIM (+)'!D54+'EDSEC (+)'!D56+'INF (+)'!D56+'JUBIL (-)'!D56</f>
        <v>0.3341502530463708</v>
      </c>
      <c r="E17" s="72">
        <f xml:space="preserve"> + 'POB5.50 (+)'!E55+'EMISIONES CO2 (+)'!E56+'MORT (+)'!E56+'DESN (+)'!E56+'DESAG (+)'!E79+'AGUA (+)'!E78+'EDPRIM (+)'!E54+'EDSEC (+)'!E56+'INF (+)'!E56+'JUBIL (-)'!E56</f>
        <v>0.29372698594077762</v>
      </c>
      <c r="F17" s="73">
        <f xml:space="preserve"> + 'POB5.50 (+)'!F55+'EMISIONES CO2 (+)'!F56+'MORT (+)'!F56+'DESN (+)'!F56+'DESAG (+)'!F79+'AGUA (+)'!F78+'EDPRIM (+)'!F54+'EDSEC (+)'!F56+'INF (+)'!F56+'JUBIL (-)'!F56</f>
        <v>0.26803899124329905</v>
      </c>
      <c r="I17" s="117" t="s">
        <v>13</v>
      </c>
      <c r="J17" s="114">
        <v>0.17352294785748085</v>
      </c>
      <c r="K17" s="116">
        <v>0.11150108059780753</v>
      </c>
    </row>
    <row r="19" spans="1:11" ht="15" customHeight="1" x14ac:dyDescent="0.25">
      <c r="A19" s="242" t="s">
        <v>78</v>
      </c>
      <c r="B19" s="242"/>
      <c r="C19" s="242"/>
      <c r="D19" s="242"/>
      <c r="E19" s="242"/>
      <c r="F19" s="108"/>
      <c r="G19" s="108"/>
    </row>
    <row r="20" spans="1:11" ht="15.75" thickBot="1" x14ac:dyDescent="0.3">
      <c r="A20" s="106" t="s">
        <v>79</v>
      </c>
      <c r="B20" s="107"/>
      <c r="C20" s="107"/>
      <c r="D20" s="107"/>
      <c r="E20" s="107"/>
    </row>
    <row r="21" spans="1:11" ht="15.75" thickTop="1" x14ac:dyDescent="0.25">
      <c r="A21" s="54" t="s">
        <v>6</v>
      </c>
      <c r="B21" s="22">
        <f t="shared" ref="B21:E35" si="0">LN(C3)</f>
        <v>-1.3505718983047759</v>
      </c>
      <c r="C21" s="22">
        <f t="shared" si="0"/>
        <v>-1.5429543481732368</v>
      </c>
      <c r="D21" s="22">
        <f t="shared" si="0"/>
        <v>-1.6912806214279115</v>
      </c>
      <c r="E21" s="22">
        <f t="shared" si="0"/>
        <v>-1.7742737970561921</v>
      </c>
    </row>
    <row r="22" spans="1:11" x14ac:dyDescent="0.25">
      <c r="A22" s="54" t="s">
        <v>8</v>
      </c>
      <c r="B22" s="22">
        <f t="shared" si="0"/>
        <v>-0.57633730559234542</v>
      </c>
      <c r="C22" s="22">
        <f t="shared" si="0"/>
        <v>-0.7582555073097218</v>
      </c>
      <c r="D22" s="22">
        <f t="shared" si="0"/>
        <v>-0.85703942962018898</v>
      </c>
      <c r="E22" s="22">
        <f t="shared" si="0"/>
        <v>-0.94694206721281282</v>
      </c>
    </row>
    <row r="23" spans="1:11" x14ac:dyDescent="0.25">
      <c r="A23" s="54" t="s">
        <v>10</v>
      </c>
      <c r="B23" s="22">
        <f t="shared" si="0"/>
        <v>-1.1037993976489173</v>
      </c>
      <c r="C23" s="22">
        <f t="shared" si="0"/>
        <v>-1.2345570028583401</v>
      </c>
      <c r="D23" s="22">
        <f t="shared" si="0"/>
        <v>-1.3888364842571745</v>
      </c>
      <c r="E23" s="22">
        <f t="shared" si="0"/>
        <v>-1.4387935256872204</v>
      </c>
    </row>
    <row r="24" spans="1:11" x14ac:dyDescent="0.25">
      <c r="A24" s="54" t="s">
        <v>12</v>
      </c>
      <c r="B24" s="22">
        <f t="shared" si="0"/>
        <v>-1.7514454240331285</v>
      </c>
      <c r="C24" s="22">
        <f t="shared" si="0"/>
        <v>-1.8714471387609639</v>
      </c>
      <c r="D24" s="22">
        <f t="shared" si="0"/>
        <v>-2.0023530907960394</v>
      </c>
      <c r="E24" s="22">
        <f t="shared" si="0"/>
        <v>-2.1937209966687683</v>
      </c>
    </row>
    <row r="25" spans="1:11" x14ac:dyDescent="0.25">
      <c r="A25" s="54" t="s">
        <v>14</v>
      </c>
      <c r="B25" s="22">
        <f t="shared" si="0"/>
        <v>-0.95897394658931423</v>
      </c>
      <c r="C25" s="22">
        <f t="shared" si="0"/>
        <v>-1.0480287592935349</v>
      </c>
      <c r="D25" s="22">
        <f t="shared" si="0"/>
        <v>-1.1042524117466588</v>
      </c>
      <c r="E25" s="22">
        <f t="shared" si="0"/>
        <v>-1.208867200340999</v>
      </c>
    </row>
    <row r="26" spans="1:11" x14ac:dyDescent="0.25">
      <c r="A26" s="54" t="s">
        <v>16</v>
      </c>
      <c r="B26" s="22">
        <f t="shared" si="0"/>
        <v>-1.320218891873127</v>
      </c>
      <c r="C26" s="22">
        <f t="shared" si="0"/>
        <v>-1.4845331955084815</v>
      </c>
      <c r="D26" s="22">
        <f t="shared" si="0"/>
        <v>-1.5934152917243998</v>
      </c>
      <c r="E26" s="22">
        <f t="shared" si="0"/>
        <v>-1.7148114475837506</v>
      </c>
    </row>
    <row r="27" spans="1:11" x14ac:dyDescent="0.25">
      <c r="A27" s="54" t="s">
        <v>18</v>
      </c>
      <c r="B27" s="22">
        <f t="shared" si="0"/>
        <v>-0.44293012895054867</v>
      </c>
      <c r="C27" s="22">
        <f t="shared" si="0"/>
        <v>-0.58988942505357589</v>
      </c>
      <c r="D27" s="22">
        <f t="shared" si="0"/>
        <v>-0.60167447523810369</v>
      </c>
      <c r="E27" s="22">
        <f t="shared" si="0"/>
        <v>-0.62315684088023371</v>
      </c>
    </row>
    <row r="28" spans="1:11" x14ac:dyDescent="0.25">
      <c r="A28" s="54" t="s">
        <v>26</v>
      </c>
      <c r="B28" s="22">
        <f t="shared" si="0"/>
        <v>-0.7358209839976575</v>
      </c>
      <c r="C28" s="22">
        <f t="shared" si="0"/>
        <v>-0.75578353677509169</v>
      </c>
      <c r="D28" s="22">
        <f t="shared" si="0"/>
        <v>-0.79026538164921267</v>
      </c>
      <c r="E28" s="22">
        <f t="shared" si="0"/>
        <v>-0.90238731918747284</v>
      </c>
    </row>
    <row r="29" spans="1:11" x14ac:dyDescent="0.25">
      <c r="A29" s="54" t="s">
        <v>28</v>
      </c>
      <c r="B29" s="22">
        <f t="shared" si="0"/>
        <v>-0.42225895401869706</v>
      </c>
      <c r="C29" s="22">
        <f t="shared" si="0"/>
        <v>-0.4774168927717472</v>
      </c>
      <c r="D29" s="22">
        <f t="shared" si="0"/>
        <v>-0.53325752615854438</v>
      </c>
      <c r="E29" s="22">
        <f t="shared" si="0"/>
        <v>-0.60932754873474726</v>
      </c>
    </row>
    <row r="30" spans="1:11" x14ac:dyDescent="0.25">
      <c r="A30" s="54" t="s">
        <v>20</v>
      </c>
      <c r="B30" s="22">
        <f t="shared" si="0"/>
        <v>-1.0220861545443374</v>
      </c>
      <c r="C30" s="22">
        <f t="shared" si="0"/>
        <v>-1.1621139735843573</v>
      </c>
      <c r="D30" s="22">
        <f t="shared" si="0"/>
        <v>-1.222697275384858</v>
      </c>
      <c r="E30" s="22">
        <f t="shared" si="0"/>
        <v>-1.4019819072437909</v>
      </c>
    </row>
    <row r="31" spans="1:11" x14ac:dyDescent="0.25">
      <c r="A31" s="54" t="s">
        <v>30</v>
      </c>
      <c r="B31" s="22">
        <f t="shared" si="0"/>
        <v>-0.60548195318754117</v>
      </c>
      <c r="C31" s="22">
        <f t="shared" si="0"/>
        <v>-0.66987760641558702</v>
      </c>
      <c r="D31" s="22">
        <f t="shared" si="0"/>
        <v>-0.7727265451372286</v>
      </c>
      <c r="E31" s="22">
        <f t="shared" si="0"/>
        <v>-0.90272748876384978</v>
      </c>
    </row>
    <row r="32" spans="1:11" x14ac:dyDescent="0.25">
      <c r="A32" s="54" t="s">
        <v>22</v>
      </c>
      <c r="B32" s="22">
        <f t="shared" si="0"/>
        <v>-0.69265909445955254</v>
      </c>
      <c r="C32" s="22">
        <f t="shared" si="0"/>
        <v>-0.78194904127061071</v>
      </c>
      <c r="D32" s="22">
        <f t="shared" si="0"/>
        <v>-1.0043460471011796</v>
      </c>
      <c r="E32" s="22">
        <f t="shared" si="0"/>
        <v>-1.1741137443804797</v>
      </c>
    </row>
    <row r="33" spans="1:7" x14ac:dyDescent="0.25">
      <c r="A33" s="54" t="s">
        <v>24</v>
      </c>
      <c r="B33" s="22">
        <f t="shared" si="0"/>
        <v>-1.631836065621993</v>
      </c>
      <c r="C33" s="22">
        <f t="shared" si="0"/>
        <v>-1.6357284023420464</v>
      </c>
      <c r="D33" s="22">
        <f t="shared" si="0"/>
        <v>-1.743790231380101</v>
      </c>
      <c r="E33" s="22">
        <f t="shared" si="0"/>
        <v>-1.8892995761838709</v>
      </c>
    </row>
    <row r="34" spans="1:7" x14ac:dyDescent="0.25">
      <c r="A34" s="8" t="s">
        <v>32</v>
      </c>
      <c r="B34" s="22">
        <f t="shared" si="0"/>
        <v>-1.0441230483840365</v>
      </c>
      <c r="C34" s="22">
        <f t="shared" si="0"/>
        <v>-1.2890226851609232</v>
      </c>
      <c r="D34" s="22">
        <f t="shared" si="0"/>
        <v>-0.91204700019184803</v>
      </c>
      <c r="E34" s="22">
        <f t="shared" si="0"/>
        <v>-1.2280316915299383</v>
      </c>
    </row>
    <row r="35" spans="1:7" x14ac:dyDescent="0.25">
      <c r="A35" s="105" t="s">
        <v>47</v>
      </c>
      <c r="B35" s="22">
        <f t="shared" si="0"/>
        <v>-0.95755980541466945</v>
      </c>
      <c r="C35" s="22">
        <f t="shared" si="0"/>
        <v>-1.0961645277415775</v>
      </c>
      <c r="D35" s="22">
        <f t="shared" si="0"/>
        <v>-1.2251045623264787</v>
      </c>
      <c r="E35" s="22">
        <f t="shared" si="0"/>
        <v>-1.31662281934008</v>
      </c>
    </row>
    <row r="36" spans="1:7" x14ac:dyDescent="0.25">
      <c r="A36" s="105"/>
      <c r="B36" s="109">
        <f>COUNTA(B21:B35)</f>
        <v>15</v>
      </c>
      <c r="C36" s="109">
        <f>COUNTA(C21:C35)</f>
        <v>15</v>
      </c>
      <c r="D36" s="109">
        <f>COUNTA(D21:D35)</f>
        <v>15</v>
      </c>
      <c r="E36" s="109">
        <f>COUNTA(E21:E35)</f>
        <v>15</v>
      </c>
      <c r="F36" s="22"/>
    </row>
    <row r="37" spans="1:7" x14ac:dyDescent="0.25">
      <c r="A37" s="105"/>
      <c r="B37" s="22"/>
      <c r="C37" s="22"/>
      <c r="D37" s="22"/>
      <c r="E37" s="22"/>
      <c r="F37" s="22"/>
    </row>
    <row r="38" spans="1:7" ht="15.75" thickBot="1" x14ac:dyDescent="0.3">
      <c r="A38" s="106" t="s">
        <v>79</v>
      </c>
      <c r="B38" s="107"/>
      <c r="C38" s="107"/>
      <c r="D38" s="107"/>
      <c r="E38" s="107"/>
      <c r="F38" s="108"/>
      <c r="G38" s="91"/>
    </row>
    <row r="39" spans="1:7" ht="15.75" thickTop="1" x14ac:dyDescent="0.25">
      <c r="A39" s="54" t="s">
        <v>6</v>
      </c>
      <c r="B39" s="22">
        <f t="shared" ref="B39:B53" si="1">+(B21-$B$35)^2</f>
        <v>0.15445850515786164</v>
      </c>
      <c r="C39" s="22">
        <f t="shared" ref="C39:C53" si="2">+(C21-$C$35)^2</f>
        <v>0.19962114364135444</v>
      </c>
      <c r="D39" s="22">
        <f t="shared" ref="D39:D53" si="3">+(D21-$D$35)^2</f>
        <v>0.21732011807934254</v>
      </c>
      <c r="E39" s="22">
        <f t="shared" ref="E39:E53" si="4">+(E21-$E$35)^2</f>
        <v>0.20944441740451342</v>
      </c>
      <c r="F39" s="91"/>
      <c r="G39" s="91"/>
    </row>
    <row r="40" spans="1:7" x14ac:dyDescent="0.25">
      <c r="A40" s="54" t="s">
        <v>8</v>
      </c>
      <c r="B40" s="22">
        <f t="shared" si="1"/>
        <v>0.14533059437078186</v>
      </c>
      <c r="C40" s="22">
        <f t="shared" si="2"/>
        <v>0.11418250608921625</v>
      </c>
      <c r="D40" s="22">
        <f t="shared" si="3"/>
        <v>0.13547194191409864</v>
      </c>
      <c r="E40" s="22">
        <f t="shared" si="4"/>
        <v>0.13666385849338192</v>
      </c>
      <c r="F40" s="91"/>
      <c r="G40" s="91"/>
    </row>
    <row r="41" spans="1:7" x14ac:dyDescent="0.25">
      <c r="A41" s="54" t="s">
        <v>10</v>
      </c>
      <c r="B41" s="22">
        <f t="shared" si="1"/>
        <v>2.1386018336839091E-2</v>
      </c>
      <c r="C41" s="22">
        <f t="shared" si="2"/>
        <v>1.9152477168943773E-2</v>
      </c>
      <c r="D41" s="22">
        <f t="shared" si="3"/>
        <v>2.6808142259119483E-2</v>
      </c>
      <c r="E41" s="22">
        <f t="shared" si="4"/>
        <v>1.4925681489359223E-2</v>
      </c>
    </row>
    <row r="42" spans="1:7" x14ac:dyDescent="0.25">
      <c r="A42" s="54" t="s">
        <v>12</v>
      </c>
      <c r="B42" s="22">
        <f t="shared" si="1"/>
        <v>0.63025437544921348</v>
      </c>
      <c r="C42" s="22">
        <f t="shared" si="2"/>
        <v>0.6010631269490373</v>
      </c>
      <c r="D42" s="22">
        <f t="shared" si="3"/>
        <v>0.60411527500809759</v>
      </c>
      <c r="E42" s="22">
        <f t="shared" si="4"/>
        <v>0.7693012126733072</v>
      </c>
    </row>
    <row r="43" spans="1:7" x14ac:dyDescent="0.25">
      <c r="A43" s="54" t="s">
        <v>14</v>
      </c>
      <c r="B43" s="22">
        <f t="shared" si="1"/>
        <v>1.9997952618257139E-6</v>
      </c>
      <c r="C43" s="22">
        <f t="shared" si="2"/>
        <v>2.3170522040835708E-3</v>
      </c>
      <c r="D43" s="22">
        <f t="shared" si="3"/>
        <v>1.4605242299767465E-2</v>
      </c>
      <c r="E43" s="22">
        <f t="shared" si="4"/>
        <v>1.161127342587509E-2</v>
      </c>
    </row>
    <row r="44" spans="1:7" x14ac:dyDescent="0.25">
      <c r="A44" s="54" t="s">
        <v>16</v>
      </c>
      <c r="B44" s="22">
        <f t="shared" si="1"/>
        <v>0.131521612990883</v>
      </c>
      <c r="C44" s="22">
        <f t="shared" si="2"/>
        <v>0.1508302221030399</v>
      </c>
      <c r="D44" s="22">
        <f t="shared" si="3"/>
        <v>0.13565279338962866</v>
      </c>
      <c r="E44" s="22">
        <f t="shared" si="4"/>
        <v>0.15855418366257612</v>
      </c>
    </row>
    <row r="45" spans="1:7" x14ac:dyDescent="0.25">
      <c r="A45" s="54" t="s">
        <v>18</v>
      </c>
      <c r="B45" s="22">
        <f t="shared" si="1"/>
        <v>0.26484370389756556</v>
      </c>
      <c r="C45" s="22">
        <f t="shared" si="2"/>
        <v>0.25631447960174653</v>
      </c>
      <c r="D45" s="22">
        <f t="shared" si="3"/>
        <v>0.38866507348701884</v>
      </c>
      <c r="E45" s="22">
        <f t="shared" si="4"/>
        <v>0.48089506328127196</v>
      </c>
    </row>
    <row r="46" spans="1:7" x14ac:dyDescent="0.25">
      <c r="A46" s="54" t="s">
        <v>26</v>
      </c>
      <c r="B46" s="22">
        <f t="shared" si="1"/>
        <v>4.9168104923405523E-2</v>
      </c>
      <c r="C46" s="22">
        <f t="shared" si="2"/>
        <v>0.11585921901132687</v>
      </c>
      <c r="D46" s="22">
        <f t="shared" si="3"/>
        <v>0.18908511305207601</v>
      </c>
      <c r="E46" s="22">
        <f t="shared" si="4"/>
        <v>0.17159104958668059</v>
      </c>
    </row>
    <row r="47" spans="1:7" x14ac:dyDescent="0.25">
      <c r="A47" s="54" t="s">
        <v>28</v>
      </c>
      <c r="B47" s="22">
        <f t="shared" si="1"/>
        <v>0.28654700150525292</v>
      </c>
      <c r="C47" s="22">
        <f t="shared" si="2"/>
        <v>0.38284863578075823</v>
      </c>
      <c r="D47" s="22">
        <f t="shared" si="3"/>
        <v>0.47865232145435499</v>
      </c>
      <c r="E47" s="22">
        <f t="shared" si="4"/>
        <v>0.50026659982067079</v>
      </c>
    </row>
    <row r="48" spans="1:7" x14ac:dyDescent="0.25">
      <c r="A48" s="54" t="s">
        <v>20</v>
      </c>
      <c r="B48" s="22">
        <f t="shared" si="1"/>
        <v>4.1636497320037963E-3</v>
      </c>
      <c r="C48" s="22">
        <f t="shared" si="2"/>
        <v>4.3493294069697512E-3</v>
      </c>
      <c r="D48" s="22">
        <f t="shared" si="3"/>
        <v>5.7950304192977083E-6</v>
      </c>
      <c r="E48" s="22">
        <f t="shared" si="4"/>
        <v>7.2861738877534514E-3</v>
      </c>
    </row>
    <row r="49" spans="1:5" x14ac:dyDescent="0.25">
      <c r="A49" s="54" t="s">
        <v>30</v>
      </c>
      <c r="B49" s="22">
        <f t="shared" si="1"/>
        <v>0.12395881402886758</v>
      </c>
      <c r="C49" s="22">
        <f t="shared" si="2"/>
        <v>0.18172053929359117</v>
      </c>
      <c r="D49" s="22">
        <f t="shared" si="3"/>
        <v>0.20464587043607743</v>
      </c>
      <c r="E49" s="22">
        <f t="shared" si="4"/>
        <v>0.17130934467280687</v>
      </c>
    </row>
    <row r="50" spans="1:5" x14ac:dyDescent="0.25">
      <c r="A50" s="54" t="s">
        <v>22</v>
      </c>
      <c r="B50" s="22">
        <f t="shared" si="1"/>
        <v>7.0172386664526396E-2</v>
      </c>
      <c r="C50" s="22">
        <f t="shared" si="2"/>
        <v>9.8731371938186291E-2</v>
      </c>
      <c r="D50" s="22">
        <f t="shared" si="3"/>
        <v>4.8734322044478612E-2</v>
      </c>
      <c r="E50" s="22">
        <f t="shared" si="4"/>
        <v>2.0308836445840979E-2</v>
      </c>
    </row>
    <row r="51" spans="1:5" x14ac:dyDescent="0.25">
      <c r="A51" s="54" t="s">
        <v>24</v>
      </c>
      <c r="B51" s="22">
        <f t="shared" si="1"/>
        <v>0.45464847507917433</v>
      </c>
      <c r="C51" s="22">
        <f t="shared" si="2"/>
        <v>0.29112917477387057</v>
      </c>
      <c r="D51" s="22">
        <f t="shared" si="3"/>
        <v>0.26903482328160383</v>
      </c>
      <c r="E51" s="22">
        <f t="shared" si="4"/>
        <v>0.32795866782912247</v>
      </c>
    </row>
    <row r="52" spans="1:5" x14ac:dyDescent="0.25">
      <c r="A52" s="8" t="s">
        <v>32</v>
      </c>
      <c r="B52" s="22">
        <f t="shared" si="1"/>
        <v>7.4931950333736678E-3</v>
      </c>
      <c r="C52" s="22">
        <f t="shared" si="2"/>
        <v>3.7194268883185146E-2</v>
      </c>
      <c r="D52" s="22">
        <f t="shared" si="3"/>
        <v>9.8005037209678125E-2</v>
      </c>
      <c r="E52" s="22">
        <f t="shared" si="4"/>
        <v>7.8483879266728566E-3</v>
      </c>
    </row>
    <row r="53" spans="1:5" x14ac:dyDescent="0.25">
      <c r="A53" s="105" t="s">
        <v>47</v>
      </c>
      <c r="B53" s="22">
        <f t="shared" si="1"/>
        <v>0</v>
      </c>
      <c r="C53" s="22">
        <f t="shared" si="2"/>
        <v>0</v>
      </c>
      <c r="D53" s="22">
        <f t="shared" si="3"/>
        <v>0</v>
      </c>
      <c r="E53" s="22">
        <f t="shared" si="4"/>
        <v>0</v>
      </c>
    </row>
    <row r="54" spans="1:5" x14ac:dyDescent="0.25">
      <c r="B54" s="110">
        <f>(SUM(B39:B52)/B36)^(1/2)</f>
        <v>0.39530144084103808</v>
      </c>
      <c r="C54" s="110">
        <f>(SUM(C39:C52)/C36)^(1/2)</f>
        <v>0.40458320502671302</v>
      </c>
      <c r="D54" s="110">
        <f>(SUM(D39:D52)/D36)^(1/2)</f>
        <v>0.43288195996489709</v>
      </c>
      <c r="E54" s="110">
        <f>(SUM(E39:E52)/E36)^(1/2)</f>
        <v>0.44631563947501196</v>
      </c>
    </row>
    <row r="55" spans="1:5" x14ac:dyDescent="0.25">
      <c r="B55" s="97"/>
      <c r="C55" s="97"/>
      <c r="D55" s="97"/>
      <c r="E55" s="97"/>
    </row>
    <row r="56" spans="1:5" x14ac:dyDescent="0.25">
      <c r="A56" s="240" t="s">
        <v>80</v>
      </c>
      <c r="B56" s="240"/>
      <c r="C56" s="240"/>
      <c r="D56" s="240"/>
      <c r="E56" s="240"/>
    </row>
    <row r="57" spans="1:5" ht="15.75" thickBot="1" x14ac:dyDescent="0.3">
      <c r="A57" s="106" t="s">
        <v>79</v>
      </c>
      <c r="B57" s="107"/>
      <c r="C57" s="107"/>
      <c r="D57" s="107"/>
      <c r="E57" s="107"/>
    </row>
    <row r="58" spans="1:5" ht="15.75" thickTop="1" x14ac:dyDescent="0.25">
      <c r="A58" s="54" t="s">
        <v>6</v>
      </c>
      <c r="B58" s="99">
        <f t="shared" ref="B58:B72" si="5">C3/$C$17</f>
        <v>0.67502058458702729</v>
      </c>
      <c r="C58" s="99">
        <f t="shared" ref="C58:C72" si="6">(D3/$D$17)</f>
        <v>0.63967834146443692</v>
      </c>
      <c r="D58" s="99">
        <f t="shared" ref="D58:D72" si="7">(E3/$E$17)</f>
        <v>0.62739681540355918</v>
      </c>
      <c r="E58" s="99">
        <f t="shared" ref="E58:E72" si="8">(F3/$F$17)</f>
        <v>0.6327682879040365</v>
      </c>
    </row>
    <row r="59" spans="1:5" x14ac:dyDescent="0.25">
      <c r="A59" s="54" t="s">
        <v>8</v>
      </c>
      <c r="B59" s="99">
        <f t="shared" si="5"/>
        <v>1.4640733252268163</v>
      </c>
      <c r="C59" s="99">
        <f t="shared" si="6"/>
        <v>1.4020129430706232</v>
      </c>
      <c r="D59" s="99">
        <f t="shared" si="7"/>
        <v>1.4449361485108096</v>
      </c>
      <c r="E59" s="99">
        <f t="shared" si="8"/>
        <v>1.4472725022354411</v>
      </c>
    </row>
    <row r="60" spans="1:5" x14ac:dyDescent="0.25">
      <c r="A60" s="54" t="s">
        <v>10</v>
      </c>
      <c r="B60" s="99">
        <f t="shared" si="5"/>
        <v>0.86395068251105733</v>
      </c>
      <c r="C60" s="99">
        <f t="shared" si="6"/>
        <v>0.87075687426685877</v>
      </c>
      <c r="D60" s="99">
        <f t="shared" si="7"/>
        <v>0.84896958150327895</v>
      </c>
      <c r="E60" s="99">
        <f t="shared" si="8"/>
        <v>0.88499728095413133</v>
      </c>
    </row>
    <row r="61" spans="1:5" x14ac:dyDescent="0.25">
      <c r="A61" s="54" t="s">
        <v>12</v>
      </c>
      <c r="B61" s="99">
        <f t="shared" si="5"/>
        <v>0.45208474914437297</v>
      </c>
      <c r="C61" s="99">
        <f t="shared" si="6"/>
        <v>0.46057359943002191</v>
      </c>
      <c r="D61" s="99">
        <f t="shared" si="7"/>
        <v>0.4596690391905236</v>
      </c>
      <c r="E61" s="99">
        <f t="shared" si="8"/>
        <v>0.4159882861840723</v>
      </c>
    </row>
    <row r="62" spans="1:5" x14ac:dyDescent="0.25">
      <c r="A62" s="54" t="s">
        <v>14</v>
      </c>
      <c r="B62" s="99">
        <f t="shared" si="5"/>
        <v>0.99858685825182059</v>
      </c>
      <c r="C62" s="99">
        <f t="shared" si="6"/>
        <v>1.0493131092662322</v>
      </c>
      <c r="D62" s="99">
        <f t="shared" si="7"/>
        <v>1.1284580581634023</v>
      </c>
      <c r="E62" s="99">
        <f t="shared" si="8"/>
        <v>1.1137755265472893</v>
      </c>
    </row>
    <row r="63" spans="1:5" x14ac:dyDescent="0.25">
      <c r="A63" s="54" t="s">
        <v>16</v>
      </c>
      <c r="B63" s="99">
        <f t="shared" si="5"/>
        <v>0.69582360875942006</v>
      </c>
      <c r="C63" s="99">
        <f t="shared" si="6"/>
        <v>0.67816228059832728</v>
      </c>
      <c r="D63" s="99">
        <f t="shared" si="7"/>
        <v>0.69190215394302446</v>
      </c>
      <c r="E63" s="99">
        <f t="shared" si="8"/>
        <v>0.67153534518171409</v>
      </c>
    </row>
    <row r="64" spans="1:5" x14ac:dyDescent="0.25">
      <c r="A64" s="54" t="s">
        <v>18</v>
      </c>
      <c r="B64" s="99">
        <f t="shared" si="5"/>
        <v>1.6730188288165866</v>
      </c>
      <c r="C64" s="99">
        <f t="shared" si="6"/>
        <v>1.6590996947601855</v>
      </c>
      <c r="D64" s="99">
        <f t="shared" si="7"/>
        <v>1.8653152750415405</v>
      </c>
      <c r="E64" s="99">
        <f t="shared" si="8"/>
        <v>2.0006376974427038</v>
      </c>
    </row>
    <row r="65" spans="1:5" x14ac:dyDescent="0.25">
      <c r="A65" s="54" t="s">
        <v>26</v>
      </c>
      <c r="B65" s="99">
        <f t="shared" si="5"/>
        <v>1.2482453203425277</v>
      </c>
      <c r="C65" s="99">
        <f t="shared" si="6"/>
        <v>1.4054829648838982</v>
      </c>
      <c r="D65" s="99">
        <f t="shared" si="7"/>
        <v>1.5447146190160552</v>
      </c>
      <c r="E65" s="99">
        <f t="shared" si="8"/>
        <v>1.5132134469237135</v>
      </c>
    </row>
    <row r="66" spans="1:5" x14ac:dyDescent="0.25">
      <c r="A66" s="54" t="s">
        <v>28</v>
      </c>
      <c r="B66" s="99">
        <f t="shared" si="5"/>
        <v>1.7079620077210982</v>
      </c>
      <c r="C66" s="99">
        <f t="shared" si="6"/>
        <v>1.8566014425530188</v>
      </c>
      <c r="D66" s="99">
        <f t="shared" si="7"/>
        <v>1.9974014008590786</v>
      </c>
      <c r="E66" s="99">
        <f t="shared" si="8"/>
        <v>2.0284972958915555</v>
      </c>
    </row>
    <row r="67" spans="1:5" x14ac:dyDescent="0.25">
      <c r="A67" s="54" t="s">
        <v>20</v>
      </c>
      <c r="B67" s="99">
        <f t="shared" si="5"/>
        <v>0.93751141132685867</v>
      </c>
      <c r="C67" s="99">
        <f t="shared" si="6"/>
        <v>0.93617819079477649</v>
      </c>
      <c r="D67" s="99">
        <f t="shared" si="7"/>
        <v>1.0024101867832804</v>
      </c>
      <c r="E67" s="99">
        <f t="shared" si="8"/>
        <v>0.9181825169620117</v>
      </c>
    </row>
    <row r="68" spans="1:5" x14ac:dyDescent="0.25">
      <c r="A68" s="54" t="s">
        <v>30</v>
      </c>
      <c r="B68" s="99">
        <f t="shared" si="5"/>
        <v>1.4220192267731053</v>
      </c>
      <c r="C68" s="99">
        <f t="shared" si="6"/>
        <v>1.5315601493662048</v>
      </c>
      <c r="D68" s="99">
        <f t="shared" si="7"/>
        <v>1.5720460967183219</v>
      </c>
      <c r="E68" s="99">
        <f t="shared" si="8"/>
        <v>1.5126987852875839</v>
      </c>
    </row>
    <row r="69" spans="1:5" x14ac:dyDescent="0.25">
      <c r="A69" s="54" t="s">
        <v>22</v>
      </c>
      <c r="B69" s="99">
        <f t="shared" si="5"/>
        <v>1.3033015657863163</v>
      </c>
      <c r="C69" s="99">
        <f t="shared" si="6"/>
        <v>1.3691847455499297</v>
      </c>
      <c r="D69" s="99">
        <f t="shared" si="7"/>
        <v>1.2470222573122969</v>
      </c>
      <c r="E69" s="99">
        <f t="shared" si="8"/>
        <v>1.1531635458224763</v>
      </c>
    </row>
    <row r="70" spans="1:5" x14ac:dyDescent="0.25">
      <c r="A70" s="54" t="s">
        <v>24</v>
      </c>
      <c r="B70" s="99">
        <f t="shared" si="5"/>
        <v>0.50952505074990029</v>
      </c>
      <c r="C70" s="99">
        <f t="shared" si="6"/>
        <v>0.5830024591173617</v>
      </c>
      <c r="D70" s="99">
        <f t="shared" si="7"/>
        <v>0.59530245845666352</v>
      </c>
      <c r="E70" s="99">
        <f t="shared" si="8"/>
        <v>0.56401368880723934</v>
      </c>
    </row>
    <row r="71" spans="1:5" x14ac:dyDescent="0.25">
      <c r="A71" s="8" t="s">
        <v>32</v>
      </c>
      <c r="B71" s="99">
        <f t="shared" si="5"/>
        <v>0.91707754824337107</v>
      </c>
      <c r="C71" s="99">
        <f t="shared" si="6"/>
        <v>0.82459892908442256</v>
      </c>
      <c r="D71" s="99">
        <f t="shared" si="7"/>
        <v>1.3676002507517004</v>
      </c>
      <c r="E71" s="99">
        <f t="shared" si="8"/>
        <v>1.0926338174009163</v>
      </c>
    </row>
    <row r="72" spans="1:5" x14ac:dyDescent="0.25">
      <c r="A72" s="105" t="s">
        <v>47</v>
      </c>
      <c r="B72" s="99">
        <f t="shared" si="5"/>
        <v>1</v>
      </c>
      <c r="C72" s="99">
        <f t="shared" si="6"/>
        <v>1</v>
      </c>
      <c r="D72" s="99">
        <f t="shared" si="7"/>
        <v>1</v>
      </c>
      <c r="E72" s="99">
        <f t="shared" si="8"/>
        <v>1</v>
      </c>
    </row>
    <row r="73" spans="1:5" ht="15.75" thickBot="1" x14ac:dyDescent="0.3"/>
    <row r="74" spans="1:5" ht="26.25" thickBot="1" x14ac:dyDescent="0.3">
      <c r="A74" s="166"/>
      <c r="B74" s="167" t="s">
        <v>99</v>
      </c>
      <c r="C74" s="168" t="s">
        <v>98</v>
      </c>
      <c r="D74" s="166" t="s">
        <v>100</v>
      </c>
      <c r="E74" s="168" t="s">
        <v>101</v>
      </c>
    </row>
    <row r="75" spans="1:5" ht="15.75" thickTop="1" x14ac:dyDescent="0.25">
      <c r="A75" s="160" t="s">
        <v>29</v>
      </c>
      <c r="B75" s="161">
        <v>0.65556425641268568</v>
      </c>
      <c r="C75" s="162">
        <v>0.54371636893053243</v>
      </c>
      <c r="D75" s="176">
        <v>2364.9169072130776</v>
      </c>
      <c r="E75" s="162">
        <v>0.5</v>
      </c>
    </row>
    <row r="76" spans="1:5" x14ac:dyDescent="0.25">
      <c r="A76" s="160" t="s">
        <v>19</v>
      </c>
      <c r="B76" s="161">
        <v>0.64215207335962321</v>
      </c>
      <c r="C76" s="162">
        <v>0.53624891026585886</v>
      </c>
      <c r="D76" s="169">
        <v>7361.7040651296184</v>
      </c>
      <c r="E76" s="162">
        <v>0.53500000000000003</v>
      </c>
    </row>
    <row r="77" spans="1:5" x14ac:dyDescent="0.25">
      <c r="A77" s="160" t="s">
        <v>9</v>
      </c>
      <c r="B77" s="161">
        <v>0.5619528633816635</v>
      </c>
      <c r="C77" s="162">
        <v>0.38792546155335289</v>
      </c>
      <c r="D77" s="169">
        <v>6708.4347199114372</v>
      </c>
      <c r="E77" s="162">
        <v>0.45966666666666667</v>
      </c>
    </row>
    <row r="78" spans="1:5" x14ac:dyDescent="0.25">
      <c r="A78" s="160" t="s">
        <v>31</v>
      </c>
      <c r="B78" s="161">
        <v>0.54581130773974507</v>
      </c>
      <c r="C78" s="162">
        <v>0.4054622564634478</v>
      </c>
      <c r="D78" s="169">
        <v>5468.8982810813113</v>
      </c>
      <c r="E78" s="162">
        <v>0.48099999999999998</v>
      </c>
    </row>
    <row r="79" spans="1:5" x14ac:dyDescent="0.25">
      <c r="A79" s="160" t="s">
        <v>23</v>
      </c>
      <c r="B79" s="161">
        <v>0.50024410261689756</v>
      </c>
      <c r="C79" s="162">
        <v>0.30909279356080238</v>
      </c>
      <c r="D79" s="169">
        <v>12029.667932881435</v>
      </c>
      <c r="E79" s="162">
        <v>0.44966666666666666</v>
      </c>
    </row>
    <row r="80" spans="1:5" x14ac:dyDescent="0.25">
      <c r="A80" s="160" t="s">
        <v>27</v>
      </c>
      <c r="B80" s="161">
        <v>0.47911195421894243</v>
      </c>
      <c r="C80" s="162">
        <v>0.40560020584922762</v>
      </c>
      <c r="D80" s="177">
        <v>3802.6285405180133</v>
      </c>
      <c r="E80" s="162">
        <v>0.39500000000000002</v>
      </c>
    </row>
    <row r="81" spans="1:5" x14ac:dyDescent="0.25">
      <c r="A81" s="172" t="s">
        <v>34</v>
      </c>
      <c r="B81" s="173">
        <v>0.38382836002739479</v>
      </c>
      <c r="C81" s="174">
        <v>0.26803899124329905</v>
      </c>
      <c r="D81" s="175">
        <v>14524.203405387403</v>
      </c>
      <c r="E81" s="174">
        <v>0.46766666666666667</v>
      </c>
    </row>
    <row r="82" spans="1:5" x14ac:dyDescent="0.25">
      <c r="A82" s="160" t="s">
        <v>15</v>
      </c>
      <c r="B82" s="161">
        <v>0.38328595614770483</v>
      </c>
      <c r="C82" s="162">
        <v>0.29853526860720969</v>
      </c>
      <c r="D82" s="169">
        <v>13055.102931343639</v>
      </c>
      <c r="E82" s="162">
        <v>0.51866666666666672</v>
      </c>
    </row>
    <row r="83" spans="1:5" x14ac:dyDescent="0.25">
      <c r="A83" s="160" t="s">
        <v>21</v>
      </c>
      <c r="B83" s="161">
        <v>0.35984346751655649</v>
      </c>
      <c r="C83" s="162">
        <v>0.24610871562373093</v>
      </c>
      <c r="D83" s="169">
        <v>17155.194629808775</v>
      </c>
      <c r="E83" s="162">
        <v>0.504</v>
      </c>
    </row>
    <row r="84" spans="1:5" x14ac:dyDescent="0.25">
      <c r="A84" s="160" t="s">
        <v>33</v>
      </c>
      <c r="B84" s="161">
        <v>0.35200037136019713</v>
      </c>
      <c r="C84" s="162">
        <v>0.29286846621445661</v>
      </c>
      <c r="D84" s="169">
        <v>16000.053999999998</v>
      </c>
      <c r="E84" s="162">
        <v>0.46899999999999997</v>
      </c>
    </row>
    <row r="85" spans="1:5" x14ac:dyDescent="0.25">
      <c r="A85" s="160" t="s">
        <v>11</v>
      </c>
      <c r="B85" s="161">
        <v>0.33160877361276758</v>
      </c>
      <c r="C85" s="162">
        <v>0.23721377844000788</v>
      </c>
      <c r="D85" s="169">
        <v>14294.388069308814</v>
      </c>
      <c r="E85" s="162">
        <v>0.53000000000000014</v>
      </c>
    </row>
    <row r="86" spans="1:5" x14ac:dyDescent="0.25">
      <c r="A86" s="160" t="s">
        <v>17</v>
      </c>
      <c r="B86" s="161">
        <v>0.26707683461847176</v>
      </c>
      <c r="C86" s="162">
        <v>0.17999765650672728</v>
      </c>
      <c r="D86" s="169">
        <v>15166.135588129284</v>
      </c>
      <c r="E86" s="162">
        <v>0.49733333333333335</v>
      </c>
    </row>
    <row r="87" spans="1:5" x14ac:dyDescent="0.25">
      <c r="A87" s="160" t="s">
        <v>7</v>
      </c>
      <c r="B87" s="161">
        <v>0.25909204396677199</v>
      </c>
      <c r="C87" s="162">
        <v>0.16960657358054737</v>
      </c>
      <c r="D87" s="169">
        <v>18877.884794837384</v>
      </c>
      <c r="E87" s="162">
        <v>0.39050000000000001</v>
      </c>
    </row>
    <row r="88" spans="1:5" x14ac:dyDescent="0.25">
      <c r="A88" s="160" t="s">
        <v>25</v>
      </c>
      <c r="B88" s="161">
        <v>0.19557016462220933</v>
      </c>
      <c r="C88" s="162">
        <v>0.15117766019530443</v>
      </c>
      <c r="D88" s="169">
        <v>20158.829192303012</v>
      </c>
      <c r="E88" s="162">
        <v>0.39100000000000001</v>
      </c>
    </row>
    <row r="89" spans="1:5" ht="15.75" thickBot="1" x14ac:dyDescent="0.3">
      <c r="A89" s="163" t="s">
        <v>13</v>
      </c>
      <c r="B89" s="164">
        <v>0.17352294785748085</v>
      </c>
      <c r="C89" s="165">
        <v>0.11150108059780753</v>
      </c>
      <c r="D89" s="171">
        <v>22632.679571823679</v>
      </c>
      <c r="E89" s="165">
        <v>0.45350000000000001</v>
      </c>
    </row>
    <row r="90" spans="1:5" ht="15.75" thickBot="1" x14ac:dyDescent="0.3">
      <c r="C90" s="91"/>
      <c r="D90" s="178">
        <f>CORREL(C75:C89,D75:D89)</f>
        <v>-0.92124793458735543</v>
      </c>
      <c r="E90" s="179">
        <f>CORREL(C75:C89,E75:E89)</f>
        <v>0.35388929863874347</v>
      </c>
    </row>
    <row r="91" spans="1:5" x14ac:dyDescent="0.25">
      <c r="C91" s="91"/>
      <c r="D91" s="170"/>
      <c r="E91" s="91"/>
    </row>
    <row r="92" spans="1:5" x14ac:dyDescent="0.25">
      <c r="C92" s="91"/>
      <c r="D92" s="170"/>
      <c r="E92" s="91"/>
    </row>
    <row r="93" spans="1:5" x14ac:dyDescent="0.25">
      <c r="C93" s="91"/>
      <c r="D93" s="170"/>
      <c r="E93" s="91"/>
    </row>
    <row r="94" spans="1:5" x14ac:dyDescent="0.25">
      <c r="C94" s="91"/>
      <c r="D94" s="91"/>
      <c r="E94" s="91"/>
    </row>
  </sheetData>
  <sortState ref="I3:K17">
    <sortCondition descending="1" ref="J3"/>
  </sortState>
  <mergeCells count="3">
    <mergeCell ref="A56:E56"/>
    <mergeCell ref="A1:F1"/>
    <mergeCell ref="A19:E1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topLeftCell="A70" workbookViewId="0">
      <selection activeCell="A17" sqref="A17"/>
    </sheetView>
  </sheetViews>
  <sheetFormatPr baseColWidth="10" defaultRowHeight="15" x14ac:dyDescent="0.25"/>
  <cols>
    <col min="1" max="1" width="19.28515625" customWidth="1"/>
    <col min="7" max="7" width="10.5703125" customWidth="1"/>
    <col min="8" max="8" width="16" customWidth="1"/>
  </cols>
  <sheetData>
    <row r="1" spans="1:8" ht="15.75" thickBot="1" x14ac:dyDescent="0.3">
      <c r="A1" s="241" t="s">
        <v>58</v>
      </c>
      <c r="B1" s="241"/>
      <c r="C1" s="241"/>
      <c r="D1" s="241"/>
      <c r="E1" s="241"/>
      <c r="F1" s="241"/>
    </row>
    <row r="2" spans="1:8" x14ac:dyDescent="0.25">
      <c r="A2" s="3" t="s">
        <v>47</v>
      </c>
      <c r="B2" s="4"/>
      <c r="C2" s="5" t="s">
        <v>2</v>
      </c>
      <c r="D2" s="5" t="s">
        <v>3</v>
      </c>
      <c r="E2" s="5" t="s">
        <v>4</v>
      </c>
      <c r="F2" s="6" t="s">
        <v>5</v>
      </c>
      <c r="H2" s="146" t="s">
        <v>93</v>
      </c>
    </row>
    <row r="3" spans="1:8" x14ac:dyDescent="0.25">
      <c r="A3" s="7" t="s">
        <v>6</v>
      </c>
      <c r="B3" s="8" t="s">
        <v>7</v>
      </c>
      <c r="C3" s="20">
        <f xml:space="preserve"> + 'POB5.50 (+)'!C41+'EMISIONES CO2 (+)'!C42+'MORT (+)'!C42+'DESN (+)'!C42+'DESAG (+)'!C65+'AGUA (+)'!C64+'EDPRIM (+)'!C40+'EDSEC (+)'!C42+'INF (+)'!C42+'JUBIL (-)'!C42</f>
        <v>0.25909204396677199</v>
      </c>
      <c r="D3" s="20">
        <f xml:space="preserve"> + 'POB5.50 (+)'!D41+'EMISIONES CO2 (+)'!D42+'MORT (+)'!D42+'DESN (+)'!D42+'DESAG (+)'!D65+'AGUA (+)'!D64+'EDPRIM (+)'!D40+'EDSEC (+)'!D42+'INF (+)'!D42+'JUBIL (-)'!D42</f>
        <v>0.21374867966862438</v>
      </c>
      <c r="E3" s="20">
        <f xml:space="preserve"> + 'POB5.50 (+)'!E41+'EMISIONES CO2 (+)'!E42+'MORT (+)'!E42+'DESN (+)'!E42+'DESAG (+)'!E65+'AGUA (+)'!E64+'EDPRIM (+)'!E40+'EDSEC (+)'!E42+'INF (+)'!E42+'JUBIL (-)'!E42</f>
        <v>0.18428337557732988</v>
      </c>
      <c r="F3" s="21">
        <f xml:space="preserve"> + 'POB5.50 (+)'!F41+'EMISIONES CO2 (+)'!F42+'MORT (+)'!F42+'DESN (+)'!F42+'DESAG (+)'!F65+'AGUA (+)'!F64+'EDPRIM (+)'!F40+'EDSEC (+)'!F42+'INF (+)'!F42+'JUBIL (-)'!F42</f>
        <v>0.16960657358054737</v>
      </c>
      <c r="H3" s="158">
        <f>(F3/C3*1-1)</f>
        <v>-0.34538100443447406</v>
      </c>
    </row>
    <row r="4" spans="1:8" x14ac:dyDescent="0.25">
      <c r="A4" s="7" t="s">
        <v>8</v>
      </c>
      <c r="B4" s="8" t="s">
        <v>9</v>
      </c>
      <c r="C4" s="20">
        <f xml:space="preserve"> + 'POB5.50 (+)'!C42+'EMISIONES CO2 (+)'!C43+'MORT (+)'!C43+'DESN (+)'!C43+'DESAG (+)'!C66+'AGUA (+)'!C65+'EDPRIM (+)'!C41+'EDSEC (+)'!C43+'INF (+)'!C43+'JUBIL (-)'!C43</f>
        <v>0.5619528633816635</v>
      </c>
      <c r="D4" s="20">
        <f xml:space="preserve"> + 'POB5.50 (+)'!D42+'EMISIONES CO2 (+)'!D43+'MORT (+)'!D43+'DESN (+)'!D43+'DESAG (+)'!D66+'AGUA (+)'!D65+'EDPRIM (+)'!D41+'EDSEC (+)'!D43+'INF (+)'!D43+'JUBIL (-)'!D43</f>
        <v>0.46848297970133579</v>
      </c>
      <c r="E4" s="20">
        <f xml:space="preserve"> + 'POB5.50 (+)'!E42+'EMISIONES CO2 (+)'!E43+'MORT (+)'!E43+'DESN (+)'!E43+'DESAG (+)'!E66+'AGUA (+)'!E65+'EDPRIM (+)'!E41+'EDSEC (+)'!E43+'INF (+)'!E43+'JUBIL (-)'!E43</f>
        <v>0.42441673977895594</v>
      </c>
      <c r="F4" s="21">
        <f xml:space="preserve"> + 'POB5.50 (+)'!F42+'EMISIONES CO2 (+)'!F43+'MORT (+)'!F43+'DESN (+)'!F43+'DESAG (+)'!F66+'AGUA (+)'!F65+'EDPRIM (+)'!F41+'EDSEC (+)'!F43+'INF (+)'!F43+'JUBIL (-)'!F43</f>
        <v>0.38792546155335289</v>
      </c>
      <c r="H4" s="158">
        <f t="shared" ref="H4:H17" si="0">(F4/C4*1-1)</f>
        <v>-0.3096832726877945</v>
      </c>
    </row>
    <row r="5" spans="1:8" x14ac:dyDescent="0.25">
      <c r="A5" s="7" t="s">
        <v>10</v>
      </c>
      <c r="B5" s="8" t="s">
        <v>11</v>
      </c>
      <c r="C5" s="20">
        <f xml:space="preserve"> + 'POB5.50 (+)'!C43+'EMISIONES CO2 (+)'!C44+'MORT (+)'!C44+'DESN (+)'!C44+'DESAG (+)'!C67+'AGUA (+)'!C66+'EDPRIM (+)'!C42+'EDSEC (+)'!C44+'INF (+)'!C44+'JUBIL (-)'!C44</f>
        <v>0.33160877361276758</v>
      </c>
      <c r="D5" s="20">
        <f xml:space="preserve"> + 'POB5.50 (+)'!D43+'EMISIONES CO2 (+)'!D44+'MORT (+)'!D44+'DESN (+)'!D44+'DESAG (+)'!D67+'AGUA (+)'!D66+'EDPRIM (+)'!D42+'EDSEC (+)'!D44+'INF (+)'!D44+'JUBIL (-)'!D44</f>
        <v>0.29096362987813773</v>
      </c>
      <c r="E5" s="20">
        <f xml:space="preserve"> + 'POB5.50 (+)'!E43+'EMISIONES CO2 (+)'!E44+'MORT (+)'!E44+'DESN (+)'!E44+'DESAG (+)'!E67+'AGUA (+)'!E66+'EDPRIM (+)'!E42+'EDSEC (+)'!E44+'INF (+)'!E44+'JUBIL (-)'!E44</f>
        <v>0.24936527633036148</v>
      </c>
      <c r="F5" s="21">
        <f xml:space="preserve"> + 'POB5.50 (+)'!F43+'EMISIONES CO2 (+)'!F44+'MORT (+)'!F44+'DESN (+)'!F44+'DESAG (+)'!F67+'AGUA (+)'!F66+'EDPRIM (+)'!F42+'EDSEC (+)'!F44+'INF (+)'!F44+'JUBIL (-)'!F44</f>
        <v>0.23721377844000788</v>
      </c>
      <c r="H5" s="158">
        <f t="shared" si="0"/>
        <v>-0.28465771319726418</v>
      </c>
    </row>
    <row r="6" spans="1:8" x14ac:dyDescent="0.25">
      <c r="A6" s="7" t="s">
        <v>12</v>
      </c>
      <c r="B6" s="8" t="s">
        <v>13</v>
      </c>
      <c r="C6" s="20">
        <f xml:space="preserve"> + 'POB5.50 (+)'!C44+'EMISIONES CO2 (+)'!C45+'MORT (+)'!C45+'DESN (+)'!C45+'DESAG (+)'!C68+'AGUA (+)'!C67+'EDPRIM (+)'!C43+'EDSEC (+)'!C45+'INF (+)'!C45+'JUBIL (-)'!C45</f>
        <v>0.17352294785748085</v>
      </c>
      <c r="D6" s="20">
        <f xml:space="preserve"> + 'POB5.50 (+)'!D44+'EMISIONES CO2 (+)'!D45+'MORT (+)'!D45+'DESN (+)'!D45+'DESAG (+)'!D68+'AGUA (+)'!D67+'EDPRIM (+)'!D43+'EDSEC (+)'!D45+'INF (+)'!D45+'JUBIL (-)'!D45</f>
        <v>0.15390078479601965</v>
      </c>
      <c r="E6" s="20">
        <f xml:space="preserve"> + 'POB5.50 (+)'!E44+'EMISIONES CO2 (+)'!E45+'MORT (+)'!E45+'DESN (+)'!E45+'DESAG (+)'!E68+'AGUA (+)'!E67+'EDPRIM (+)'!E43+'EDSEC (+)'!E45+'INF (+)'!E45+'JUBIL (-)'!E45</f>
        <v>0.13501720141172568</v>
      </c>
      <c r="F6" s="21">
        <f xml:space="preserve"> + 'POB5.50 (+)'!F44+'EMISIONES CO2 (+)'!F45+'MORT (+)'!F45+'DESN (+)'!F45+'DESAG (+)'!F68+'AGUA (+)'!F67+'EDPRIM (+)'!F43+'EDSEC (+)'!F45+'INF (+)'!F45+'JUBIL (-)'!F45</f>
        <v>0.11150108059780753</v>
      </c>
      <c r="H6" s="158">
        <f t="shared" si="0"/>
        <v>-0.35742746435251649</v>
      </c>
    </row>
    <row r="7" spans="1:8" x14ac:dyDescent="0.25">
      <c r="A7" s="7" t="s">
        <v>14</v>
      </c>
      <c r="B7" s="8" t="s">
        <v>15</v>
      </c>
      <c r="C7" s="20">
        <f xml:space="preserve"> + 'POB5.50 (+)'!C45+'EMISIONES CO2 (+)'!C46+'MORT (+)'!C46+'DESN (+)'!C46+'DESAG (+)'!C69+'AGUA (+)'!C68+'EDPRIM (+)'!C44+'EDSEC (+)'!C46+'INF (+)'!C46+'JUBIL (-)'!C46</f>
        <v>0.38328595614770483</v>
      </c>
      <c r="D7" s="20">
        <f xml:space="preserve"> + 'POB5.50 (+)'!D45+'EMISIONES CO2 (+)'!D46+'MORT (+)'!D46+'DESN (+)'!D46+'DESAG (+)'!D69+'AGUA (+)'!D68+'EDPRIM (+)'!D44+'EDSEC (+)'!D46+'INF (+)'!D46+'JUBIL (-)'!D46</f>
        <v>0.35062824098618561</v>
      </c>
      <c r="E7" s="20">
        <f xml:space="preserve"> + 'POB5.50 (+)'!E45+'EMISIONES CO2 (+)'!E46+'MORT (+)'!E46+'DESN (+)'!E46+'DESAG (+)'!E69+'AGUA (+)'!E68+'EDPRIM (+)'!E44+'EDSEC (+)'!E46+'INF (+)'!E46+'JUBIL (-)'!E46</f>
        <v>0.33145858418491886</v>
      </c>
      <c r="F7" s="21">
        <f xml:space="preserve"> + 'POB5.50 (+)'!F45+'EMISIONES CO2 (+)'!F46+'MORT (+)'!F46+'DESN (+)'!F46+'DESAG (+)'!F69+'AGUA (+)'!F68+'EDPRIM (+)'!F44+'EDSEC (+)'!F46+'INF (+)'!F46+'JUBIL (-)'!F46</f>
        <v>0.29853526860720969</v>
      </c>
      <c r="H7" s="158">
        <f t="shared" si="0"/>
        <v>-0.22111607842953485</v>
      </c>
    </row>
    <row r="8" spans="1:8" x14ac:dyDescent="0.25">
      <c r="A8" s="7" t="s">
        <v>16</v>
      </c>
      <c r="B8" s="8" t="s">
        <v>17</v>
      </c>
      <c r="C8" s="20">
        <f xml:space="preserve"> + 'POB5.50 (+)'!C46+'EMISIONES CO2 (+)'!C47+'MORT (+)'!C47+'DESN (+)'!C47+'DESAG (+)'!C70+'AGUA (+)'!C69+'EDPRIM (+)'!C45+'EDSEC (+)'!C47+'INF (+)'!C47+'JUBIL (-)'!C47</f>
        <v>0.26707683461847176</v>
      </c>
      <c r="D8" s="20">
        <f xml:space="preserve"> + 'POB5.50 (+)'!D46+'EMISIONES CO2 (+)'!D47+'MORT (+)'!D47+'DESN (+)'!D47+'DESAG (+)'!D70+'AGUA (+)'!D69+'EDPRIM (+)'!D45+'EDSEC (+)'!D47+'INF (+)'!D47+'JUBIL (-)'!D47</f>
        <v>0.22660809766843498</v>
      </c>
      <c r="E8" s="20">
        <f xml:space="preserve"> + 'POB5.50 (+)'!E46+'EMISIONES CO2 (+)'!E47+'MORT (+)'!E47+'DESN (+)'!E47+'DESAG (+)'!E70+'AGUA (+)'!E69+'EDPRIM (+)'!E45+'EDSEC (+)'!E47+'INF (+)'!E47+'JUBIL (-)'!E47</f>
        <v>0.2032303342436165</v>
      </c>
      <c r="F8" s="21">
        <f xml:space="preserve"> + 'POB5.50 (+)'!F46+'EMISIONES CO2 (+)'!F47+'MORT (+)'!F47+'DESN (+)'!F47+'DESAG (+)'!F70+'AGUA (+)'!F69+'EDPRIM (+)'!F45+'EDSEC (+)'!F47+'INF (+)'!F47+'JUBIL (-)'!F47</f>
        <v>0.17999765650672728</v>
      </c>
      <c r="H8" s="158">
        <f t="shared" si="0"/>
        <v>-0.32604541773958051</v>
      </c>
    </row>
    <row r="9" spans="1:8" x14ac:dyDescent="0.25">
      <c r="A9" s="7" t="s">
        <v>18</v>
      </c>
      <c r="B9" s="8" t="s">
        <v>19</v>
      </c>
      <c r="C9" s="20">
        <f xml:space="preserve"> + 'POB5.50 (+)'!C47+'EMISIONES CO2 (+)'!C48+'MORT (+)'!C48+'DESN (+)'!C48+'DESAG (+)'!C71+'AGUA (+)'!C70+'EDPRIM (+)'!C46+'EDSEC (+)'!C48+'INF (+)'!C48+'JUBIL (-)'!C48</f>
        <v>0.64215207335962321</v>
      </c>
      <c r="D9" s="20">
        <f xml:space="preserve"> + 'POB5.50 (+)'!D47+'EMISIONES CO2 (+)'!D48+'MORT (+)'!D48+'DESN (+)'!D48+'DESAG (+)'!D71+'AGUA (+)'!D70+'EDPRIM (+)'!D46+'EDSEC (+)'!D48+'INF (+)'!D48+'JUBIL (-)'!D48</f>
        <v>0.55438858283327253</v>
      </c>
      <c r="E9" s="20">
        <f xml:space="preserve"> + 'POB5.50 (+)'!E47+'EMISIONES CO2 (+)'!E48+'MORT (+)'!E48+'DESN (+)'!E48+'DESAG (+)'!E71+'AGUA (+)'!E70+'EDPRIM (+)'!E46+'EDSEC (+)'!E48+'INF (+)'!E48+'JUBIL (-)'!E48</f>
        <v>0.54789343356724429</v>
      </c>
      <c r="F9" s="21">
        <f xml:space="preserve"> + 'POB5.50 (+)'!F47+'EMISIONES CO2 (+)'!F48+'MORT (+)'!F48+'DESN (+)'!F48+'DESAG (+)'!F71+'AGUA (+)'!F70+'EDPRIM (+)'!F46+'EDSEC (+)'!F48+'INF (+)'!F48+'JUBIL (-)'!F48</f>
        <v>0.53624891026585886</v>
      </c>
      <c r="H9" s="158">
        <f t="shared" si="0"/>
        <v>-0.16491913284605342</v>
      </c>
    </row>
    <row r="10" spans="1:8" x14ac:dyDescent="0.25">
      <c r="A10" s="7" t="s">
        <v>26</v>
      </c>
      <c r="B10" s="8" t="s">
        <v>27</v>
      </c>
      <c r="C10" s="20">
        <f xml:space="preserve"> + 'POB5.50 (+)'!C48+'EMISIONES CO2 (+)'!C49+'MORT (+)'!C49+'DESN (+)'!C49+'DESAG (+)'!C72+'AGUA (+)'!C71+'EDPRIM (+)'!C47+'EDSEC (+)'!C49+'INF (+)'!C49+'JUBIL (-)'!C49</f>
        <v>0.47911195421894243</v>
      </c>
      <c r="D10" s="20">
        <f xml:space="preserve"> + 'POB5.50 (+)'!D48+'EMISIONES CO2 (+)'!D49+'MORT (+)'!D49+'DESN (+)'!D49+'DESAG (+)'!D72+'AGUA (+)'!D71+'EDPRIM (+)'!D47+'EDSEC (+)'!D49+'INF (+)'!D49+'JUBIL (-)'!D49</f>
        <v>0.46964248836831812</v>
      </c>
      <c r="E10" s="20">
        <f xml:space="preserve"> + 'POB5.50 (+)'!E48+'EMISIONES CO2 (+)'!E49+'MORT (+)'!E49+'DESN (+)'!E49+'DESAG (+)'!E72+'AGUA (+)'!E71+'EDPRIM (+)'!E47+'EDSEC (+)'!E49+'INF (+)'!E49+'JUBIL (-)'!E49</f>
        <v>0.45372436918224252</v>
      </c>
      <c r="F10" s="21">
        <f xml:space="preserve"> + 'POB5.50 (+)'!F48+'EMISIONES CO2 (+)'!F49+'MORT (+)'!F49+'DESN (+)'!F49+'DESAG (+)'!F72+'AGUA (+)'!F71+'EDPRIM (+)'!F47+'EDSEC (+)'!F49+'INF (+)'!F49+'JUBIL (-)'!F49</f>
        <v>0.40560020584922762</v>
      </c>
      <c r="H10" s="158">
        <f>(F10/C10*1-1)</f>
        <v>-0.15343334208714343</v>
      </c>
    </row>
    <row r="11" spans="1:8" x14ac:dyDescent="0.25">
      <c r="A11" s="7" t="s">
        <v>28</v>
      </c>
      <c r="B11" s="8" t="s">
        <v>29</v>
      </c>
      <c r="C11" s="20">
        <f xml:space="preserve"> + 'POB5.50 (+)'!C49+'EMISIONES CO2 (+)'!C50+'MORT (+)'!C50+'DESN (+)'!C50+'DESAG (+)'!C73+'AGUA (+)'!C72+'EDPRIM (+)'!C48+'EDSEC (+)'!C50+'INF (+)'!C50+'JUBIL (-)'!C50</f>
        <v>0.65556425641268568</v>
      </c>
      <c r="D11" s="20">
        <f xml:space="preserve"> + 'POB5.50 (+)'!D49+'EMISIONES CO2 (+)'!D50+'MORT (+)'!D50+'DESN (+)'!D50+'DESAG (+)'!D73+'AGUA (+)'!D72+'EDPRIM (+)'!D48+'EDSEC (+)'!D50+'INF (+)'!D50+'JUBIL (-)'!D50</f>
        <v>0.62038384183534834</v>
      </c>
      <c r="E11" s="20">
        <f xml:space="preserve"> + 'POB5.50 (+)'!E49+'EMISIONES CO2 (+)'!E50+'MORT (+)'!E50+'DESN (+)'!E50+'DESAG (+)'!E73+'AGUA (+)'!E72+'EDPRIM (+)'!E48+'EDSEC (+)'!E50+'INF (+)'!E50+'JUBIL (-)'!E50</f>
        <v>0.58669069318822409</v>
      </c>
      <c r="F11" s="21">
        <f xml:space="preserve"> + 'POB5.50 (+)'!F49+'EMISIONES CO2 (+)'!F50+'MORT (+)'!F50+'DESN (+)'!F50+'DESAG (+)'!F73+'AGUA (+)'!F72+'EDPRIM (+)'!F48+'EDSEC (+)'!F50+'INF (+)'!F50+'JUBIL (-)'!F50</f>
        <v>0.54371636893053243</v>
      </c>
      <c r="H11" s="158">
        <f t="shared" si="0"/>
        <v>-0.17061315712085379</v>
      </c>
    </row>
    <row r="12" spans="1:8" x14ac:dyDescent="0.25">
      <c r="A12" s="7" t="s">
        <v>20</v>
      </c>
      <c r="B12" s="8" t="s">
        <v>21</v>
      </c>
      <c r="C12" s="20">
        <f xml:space="preserve"> + 'POB5.50 (+)'!C50+'EMISIONES CO2 (+)'!C51+'MORT (+)'!C51+'DESN (+)'!C51+'DESAG (+)'!C74+'AGUA (+)'!C73+'EDPRIM (+)'!C49+'EDSEC (+)'!C51+'INF (+)'!C51+'JUBIL (-)'!C51</f>
        <v>0.35984346751655649</v>
      </c>
      <c r="D12" s="20">
        <f xml:space="preserve"> + 'POB5.50 (+)'!D50+'EMISIONES CO2 (+)'!D51+'MORT (+)'!D51+'DESN (+)'!D51+'DESAG (+)'!D74+'AGUA (+)'!D73+'EDPRIM (+)'!D49+'EDSEC (+)'!D51+'INF (+)'!D51+'JUBIL (-)'!D51</f>
        <v>0.31282417935056817</v>
      </c>
      <c r="E12" s="20">
        <f xml:space="preserve"> + 'POB5.50 (+)'!E50+'EMISIONES CO2 (+)'!E51+'MORT (+)'!E51+'DESN (+)'!E51+'DESAG (+)'!E74+'AGUA (+)'!E73+'EDPRIM (+)'!E49+'EDSEC (+)'!E51+'INF (+)'!E51+'JUBIL (-)'!E51</f>
        <v>0.29443492284018485</v>
      </c>
      <c r="F12" s="21">
        <f xml:space="preserve"> + 'POB5.50 (+)'!F50+'EMISIONES CO2 (+)'!F51+'MORT (+)'!F51+'DESN (+)'!F51+'DESAG (+)'!F74+'AGUA (+)'!F73+'EDPRIM (+)'!F49+'EDSEC (+)'!F51+'INF (+)'!F51+'JUBIL (-)'!F51</f>
        <v>0.24610871562373093</v>
      </c>
      <c r="H12" s="158">
        <f t="shared" si="0"/>
        <v>-0.31606729636572484</v>
      </c>
    </row>
    <row r="13" spans="1:8" x14ac:dyDescent="0.25">
      <c r="A13" s="7" t="s">
        <v>30</v>
      </c>
      <c r="B13" s="8" t="s">
        <v>31</v>
      </c>
      <c r="C13" s="20">
        <f xml:space="preserve"> + 'POB5.50 (+)'!C51+'EMISIONES CO2 (+)'!C52+'MORT (+)'!C52+'DESN (+)'!C52+'DESAG (+)'!C75+'AGUA (+)'!C74+'EDPRIM (+)'!C50+'EDSEC (+)'!C52+'INF (+)'!C52+'JUBIL (-)'!C52</f>
        <v>0.54581130773974507</v>
      </c>
      <c r="D13" s="20">
        <f xml:space="preserve"> + 'POB5.50 (+)'!D51+'EMISIONES CO2 (+)'!D52+'MORT (+)'!D52+'DESN (+)'!D52+'DESAG (+)'!D75+'AGUA (+)'!D74+'EDPRIM (+)'!D50+'EDSEC (+)'!D52+'INF (+)'!D52+'JUBIL (-)'!D52</f>
        <v>0.51177121146645477</v>
      </c>
      <c r="E13" s="20">
        <f xml:space="preserve"> + 'POB5.50 (+)'!E51+'EMISIONES CO2 (+)'!E52+'MORT (+)'!E52+'DESN (+)'!E52+'DESAG (+)'!E75+'AGUA (+)'!E74+'EDPRIM (+)'!E50+'EDSEC (+)'!E52+'INF (+)'!E52+'JUBIL (-)'!E52</f>
        <v>0.46175236174903683</v>
      </c>
      <c r="F13" s="21">
        <f xml:space="preserve"> + 'POB5.50 (+)'!F51+'EMISIONES CO2 (+)'!F52+'MORT (+)'!F52+'DESN (+)'!F52+'DESAG (+)'!F75+'AGUA (+)'!F74+'EDPRIM (+)'!F50+'EDSEC (+)'!F52+'INF (+)'!F52+'JUBIL (-)'!F52</f>
        <v>0.4054622564634478</v>
      </c>
      <c r="H13" s="158">
        <f t="shared" si="0"/>
        <v>-0.25713840898147677</v>
      </c>
    </row>
    <row r="14" spans="1:8" x14ac:dyDescent="0.25">
      <c r="A14" s="7" t="s">
        <v>22</v>
      </c>
      <c r="B14" s="8" t="s">
        <v>23</v>
      </c>
      <c r="C14" s="20">
        <f xml:space="preserve"> + 'POB5.50 (+)'!C52+'EMISIONES CO2 (+)'!C53+'MORT (+)'!C53+'DESN (+)'!C53+'DESAG (+)'!C76+'AGUA (+)'!C75+'EDPRIM (+)'!C51+'EDSEC (+)'!C53+'INF (+)'!C53+'JUBIL (-)'!C53</f>
        <v>0.50024410261689756</v>
      </c>
      <c r="D14" s="20">
        <f xml:space="preserve"> + 'POB5.50 (+)'!D52+'EMISIONES CO2 (+)'!D53+'MORT (+)'!D53+'DESN (+)'!D53+'DESAG (+)'!D76+'AGUA (+)'!D75+'EDPRIM (+)'!D51+'EDSEC (+)'!D53+'INF (+)'!D53+'JUBIL (-)'!D53</f>
        <v>0.45751342919273985</v>
      </c>
      <c r="E14" s="20">
        <f xml:space="preserve"> + 'POB5.50 (+)'!E52+'EMISIONES CO2 (+)'!E53+'MORT (+)'!E53+'DESN (+)'!E53+'DESAG (+)'!E76+'AGUA (+)'!E75+'EDPRIM (+)'!E51+'EDSEC (+)'!E53+'INF (+)'!E53+'JUBIL (-)'!E53</f>
        <v>0.3662840890414058</v>
      </c>
      <c r="F14" s="21">
        <f xml:space="preserve"> + 'POB5.50 (+)'!F52+'EMISIONES CO2 (+)'!F53+'MORT (+)'!F53+'DESN (+)'!F53+'DESAG (+)'!F76+'AGUA (+)'!F75+'EDPRIM (+)'!F51+'EDSEC (+)'!F53+'INF (+)'!F53+'JUBIL (-)'!F53</f>
        <v>0.30909279356080238</v>
      </c>
      <c r="H14" s="158">
        <f t="shared" si="0"/>
        <v>-0.38211606704834011</v>
      </c>
    </row>
    <row r="15" spans="1:8" x14ac:dyDescent="0.25">
      <c r="A15" s="7" t="s">
        <v>24</v>
      </c>
      <c r="B15" s="8" t="s">
        <v>25</v>
      </c>
      <c r="C15" s="20">
        <f xml:space="preserve"> + 'POB5.50 (+)'!C53+'EMISIONES CO2 (+)'!C54+'MORT (+)'!C54+'DESN (+)'!C54+'DESAG (+)'!C77+'AGUA (+)'!C76+'EDPRIM (+)'!C52+'EDSEC (+)'!C54+'INF (+)'!C54+'JUBIL (-)'!C54</f>
        <v>0.19557016462220933</v>
      </c>
      <c r="D15" s="20">
        <f xml:space="preserve"> + 'POB5.50 (+)'!D53+'EMISIONES CO2 (+)'!D54+'MORT (+)'!D54+'DESN (+)'!D54+'DESAG (+)'!D77+'AGUA (+)'!D76+'EDPRIM (+)'!D52+'EDSEC (+)'!D54+'INF (+)'!D54+'JUBIL (-)'!D54</f>
        <v>0.19481041924072287</v>
      </c>
      <c r="E15" s="20">
        <f xml:space="preserve"> + 'POB5.50 (+)'!E53+'EMISIONES CO2 (+)'!E54+'MORT (+)'!E54+'DESN (+)'!E54+'DESAG (+)'!E77+'AGUA (+)'!E76+'EDPRIM (+)'!E52+'EDSEC (+)'!E54+'INF (+)'!E54+'JUBIL (-)'!E54</f>
        <v>0.17485639684561075</v>
      </c>
      <c r="F15" s="21">
        <f xml:space="preserve"> + 'POB5.50 (+)'!F53+'EMISIONES CO2 (+)'!F54+'MORT (+)'!F54+'DESN (+)'!F54+'DESAG (+)'!F77+'AGUA (+)'!F76+'EDPRIM (+)'!F52+'EDSEC (+)'!F54+'INF (+)'!F54+'JUBIL (-)'!F54</f>
        <v>0.15117766019530443</v>
      </c>
      <c r="H15" s="158">
        <f t="shared" si="0"/>
        <v>-0.22699016750668322</v>
      </c>
    </row>
    <row r="16" spans="1:8" x14ac:dyDescent="0.25">
      <c r="A16" s="11" t="s">
        <v>32</v>
      </c>
      <c r="B16" s="8" t="s">
        <v>33</v>
      </c>
      <c r="C16" s="20">
        <f xml:space="preserve"> + 'POB5.50 (+)'!C54+'EMISIONES CO2 (+)'!C55+'MORT (+)'!C55+'DESN (+)'!C55+'DESAG (+)'!C78+'AGUA (+)'!C77+'EDPRIM (+)'!C53+'EDSEC (+)'!C55+'INF (+)'!C55+'JUBIL (-)'!C55</f>
        <v>0.35200037136019713</v>
      </c>
      <c r="D16" s="20">
        <f xml:space="preserve"> + 'POB5.50 (+)'!D54+'EMISIONES CO2 (+)'!D55+'MORT (+)'!D55+'DESN (+)'!D55+'DESAG (+)'!D78+'AGUA (+)'!D77+'EDPRIM (+)'!D53+'EDSEC (+)'!D55+'INF (+)'!D55+'JUBIL (-)'!D55</f>
        <v>0.27553994081532618</v>
      </c>
      <c r="E16" s="20">
        <f xml:space="preserve"> + 'POB5.50 (+)'!E54+'EMISIONES CO2 (+)'!E55+'MORT (+)'!E55+'DESN (+)'!E55+'DESAG (+)'!E78+'AGUA (+)'!E77+'EDPRIM (+)'!E53+'EDSEC (+)'!E55+'INF (+)'!E55+'JUBIL (-)'!E55</f>
        <v>0.40170109962514866</v>
      </c>
      <c r="F16" s="21">
        <f xml:space="preserve"> + 'POB5.50 (+)'!F54+'EMISIONES CO2 (+)'!F55+'MORT (+)'!F55+'DESN (+)'!F55+'DESAG (+)'!F78+'AGUA (+)'!F77+'EDPRIM (+)'!F53+'EDSEC (+)'!F55+'INF (+)'!F55+'JUBIL (-)'!F55</f>
        <v>0.29286846621445661</v>
      </c>
      <c r="H16" s="158">
        <f t="shared" si="0"/>
        <v>-0.16798818966367413</v>
      </c>
    </row>
    <row r="17" spans="1:12" ht="15.75" thickBot="1" x14ac:dyDescent="0.3">
      <c r="A17" s="268" t="s">
        <v>47</v>
      </c>
      <c r="B17" s="13" t="s">
        <v>34</v>
      </c>
      <c r="C17" s="72">
        <f xml:space="preserve"> + 'POB5.50 (+)'!C55+'EMISIONES CO2 (+)'!C56+'MORT (+)'!C56+'DESN (+)'!C56+'DESAG (+)'!C79+'AGUA (+)'!C78+'EDPRIM (+)'!C54+'EDSEC (+)'!C56+'INF (+)'!C56+'JUBIL (-)'!C56</f>
        <v>0.38382836002739479</v>
      </c>
      <c r="D17" s="72">
        <f xml:space="preserve"> + 'POB5.50 (+)'!D55+'EMISIONES CO2 (+)'!D56+'MORT (+)'!D56+'DESN (+)'!D56+'DESAG (+)'!D79+'AGUA (+)'!D78+'EDPRIM (+)'!D54+'EDSEC (+)'!D56+'INF (+)'!D56+'JUBIL (-)'!D56</f>
        <v>0.3341502530463708</v>
      </c>
      <c r="E17" s="72">
        <f xml:space="preserve"> + 'POB5.50 (+)'!E55+'EMISIONES CO2 (+)'!E56+'MORT (+)'!E56+'DESN (+)'!E56+'DESAG (+)'!E79+'AGUA (+)'!E78+'EDPRIM (+)'!E54+'EDSEC (+)'!E56+'INF (+)'!E56+'JUBIL (-)'!E56</f>
        <v>0.29372698594077762</v>
      </c>
      <c r="F17" s="73">
        <f xml:space="preserve"> + 'POB5.50 (+)'!F55+'EMISIONES CO2 (+)'!F56+'MORT (+)'!F56+'DESN (+)'!F56+'DESAG (+)'!F79+'AGUA (+)'!F78+'EDPRIM (+)'!F54+'EDSEC (+)'!F56+'INF (+)'!F56+'JUBIL (-)'!F56</f>
        <v>0.26803899124329905</v>
      </c>
      <c r="G17" s="147"/>
      <c r="H17" s="159">
        <f t="shared" si="0"/>
        <v>-0.30166965457120354</v>
      </c>
    </row>
    <row r="18" spans="1:12" x14ac:dyDescent="0.25">
      <c r="A18" s="105"/>
      <c r="B18" s="57"/>
      <c r="C18" s="134"/>
      <c r="D18" s="134"/>
      <c r="E18" s="134"/>
      <c r="F18" s="134"/>
      <c r="G18" s="153"/>
      <c r="H18" s="154"/>
    </row>
    <row r="19" spans="1:12" ht="15" customHeight="1" thickBot="1" x14ac:dyDescent="0.3">
      <c r="A19" s="244" t="s">
        <v>59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 ht="60" x14ac:dyDescent="0.25">
      <c r="A20" s="90" t="s">
        <v>106</v>
      </c>
      <c r="B20" s="88" t="s">
        <v>60</v>
      </c>
      <c r="C20" s="88" t="s">
        <v>61</v>
      </c>
      <c r="D20" s="88" t="s">
        <v>62</v>
      </c>
      <c r="E20" s="88" t="s">
        <v>63</v>
      </c>
      <c r="F20" s="88" t="s">
        <v>64</v>
      </c>
      <c r="G20" s="88" t="s">
        <v>65</v>
      </c>
      <c r="H20" s="88" t="s">
        <v>66</v>
      </c>
      <c r="I20" s="88" t="s">
        <v>67</v>
      </c>
      <c r="J20" s="88" t="s">
        <v>68</v>
      </c>
      <c r="K20" s="88" t="s">
        <v>69</v>
      </c>
      <c r="L20" s="89" t="s">
        <v>70</v>
      </c>
    </row>
    <row r="21" spans="1:12" x14ac:dyDescent="0.25">
      <c r="A21" s="7" t="s">
        <v>6</v>
      </c>
      <c r="B21" s="92">
        <f xml:space="preserve"> 'POB5.50 (+)'!F41</f>
        <v>6.8686868686868687E-3</v>
      </c>
      <c r="C21" s="22">
        <f xml:space="preserve"> 'EMISIONES CO2 (+)'!F42</f>
        <v>1.1676458082143331E-2</v>
      </c>
      <c r="D21" s="22">
        <f xml:space="preserve"> 'MORT (+)'!F42</f>
        <v>1.0000000000000002E-2</v>
      </c>
      <c r="E21" s="22">
        <f xml:space="preserve"> 'DESN (+)'!F42</f>
        <v>8.7096774193548398E-3</v>
      </c>
      <c r="F21" s="22">
        <f xml:space="preserve"> 'DESAG (+)'!F65</f>
        <v>3.8716216216216216E-2</v>
      </c>
      <c r="G21" s="22">
        <f xml:space="preserve"> 'AGUA (+)'!F64</f>
        <v>1.2024048096192386E-3</v>
      </c>
      <c r="H21" s="22">
        <f xml:space="preserve"> 'EDSEC (+)'!F42</f>
        <v>2.9166666666666671E-2</v>
      </c>
      <c r="I21" s="22">
        <f>'EDPRIM (+)'!F40</f>
        <v>6.1452513966480608E-3</v>
      </c>
      <c r="J21" s="22">
        <f xml:space="preserve"> 'INF (+)'!F42</f>
        <v>4.7020202020202025E-2</v>
      </c>
      <c r="K21" s="22">
        <f xml:space="preserve"> 'JUBIL (-)'!F42</f>
        <v>1.01010101010101E-2</v>
      </c>
      <c r="L21" s="94">
        <f t="shared" ref="L21:L35" si="1">SUM(B21:K21)</f>
        <v>0.16960657358054737</v>
      </c>
    </row>
    <row r="22" spans="1:12" x14ac:dyDescent="0.25">
      <c r="A22" s="7" t="s">
        <v>8</v>
      </c>
      <c r="B22" s="92">
        <f xml:space="preserve"> 'POB5.50 (+)'!F42</f>
        <v>2.4343434343434344E-2</v>
      </c>
      <c r="C22" s="22">
        <f xml:space="preserve"> 'EMISIONES CO2 (+)'!F43</f>
        <v>1.4256772321882025E-2</v>
      </c>
      <c r="D22" s="22">
        <f xml:space="preserve"> 'MORT (+)'!F43</f>
        <v>3.5521885521885524E-2</v>
      </c>
      <c r="E22" s="22">
        <f xml:space="preserve"> 'DESN (+)'!F43</f>
        <v>6.03225806451613E-2</v>
      </c>
      <c r="F22" s="22">
        <f xml:space="preserve"> 'DESAG (+)'!F66</f>
        <v>7.0405405405405394E-2</v>
      </c>
      <c r="G22" s="22">
        <f xml:space="preserve"> 'AGUA (+)'!F65</f>
        <v>5.5210420841683365E-2</v>
      </c>
      <c r="H22" s="22">
        <f xml:space="preserve"> 'EDSEC (+)'!F43</f>
        <v>2.9444444444444454E-2</v>
      </c>
      <c r="I22" s="22">
        <f>'EDPRIM (+)'!F41</f>
        <v>1.2662942271880809E-2</v>
      </c>
      <c r="J22" s="22">
        <f xml:space="preserve"> 'INF (+)'!F43</f>
        <v>8.2121212121212123E-2</v>
      </c>
      <c r="K22" s="22">
        <f xml:space="preserve"> 'JUBIL (-)'!F43</f>
        <v>3.6363636363636268E-3</v>
      </c>
      <c r="L22" s="94">
        <f t="shared" si="1"/>
        <v>0.38792546155335289</v>
      </c>
    </row>
    <row r="23" spans="1:12" x14ac:dyDescent="0.25">
      <c r="A23" s="7" t="s">
        <v>10</v>
      </c>
      <c r="B23" s="92">
        <f xml:space="preserve"> 'POB5.50 (+)'!F43</f>
        <v>1.8585858585858584E-2</v>
      </c>
      <c r="C23" s="22">
        <f xml:space="preserve"> 'EMISIONES CO2 (+)'!F44</f>
        <v>7.1813720337246326E-3</v>
      </c>
      <c r="D23" s="22">
        <f xml:space="preserve"> 'MORT (+)'!F44</f>
        <v>1.4747474747474749E-2</v>
      </c>
      <c r="E23" s="22">
        <f xml:space="preserve"> 'DESN (+)'!F44</f>
        <v>4.8387096774193551E-3</v>
      </c>
      <c r="F23" s="22">
        <f xml:space="preserve"> 'DESAG (+)'!F67</f>
        <v>6.5810810810810819E-2</v>
      </c>
      <c r="G23" s="22">
        <f xml:space="preserve"> 'AGUA (+)'!F66</f>
        <v>3.326653306613226E-2</v>
      </c>
      <c r="H23" s="22">
        <f xml:space="preserve"> 'EDSEC (+)'!F44</f>
        <v>4.0061728395061738E-2</v>
      </c>
      <c r="I23" s="22">
        <f>'EDPRIM (+)'!F42</f>
        <v>3.1657355679701794E-3</v>
      </c>
      <c r="J23" s="22">
        <f xml:space="preserve"> 'INF (+)'!F44</f>
        <v>3.3595959595959603E-2</v>
      </c>
      <c r="K23" s="22">
        <f xml:space="preserve"> 'JUBIL (-)'!F44</f>
        <v>1.5959595959595951E-2</v>
      </c>
      <c r="L23" s="94">
        <f t="shared" si="1"/>
        <v>0.23721377844000788</v>
      </c>
    </row>
    <row r="24" spans="1:12" x14ac:dyDescent="0.25">
      <c r="A24" s="7" t="s">
        <v>12</v>
      </c>
      <c r="B24" s="92">
        <f xml:space="preserve"> 'POB5.50 (+)'!F44</f>
        <v>7.3232323232323236E-3</v>
      </c>
      <c r="C24" s="22">
        <f xml:space="preserve"> 'EMISIONES CO2 (+)'!F45</f>
        <v>1.0434630245671903E-2</v>
      </c>
      <c r="D24" s="22">
        <f xml:space="preserve"> 'MORT (+)'!F45</f>
        <v>6.7340067340067346E-3</v>
      </c>
      <c r="E24" s="22">
        <f xml:space="preserve"> 'DESN (+)'!F45</f>
        <v>7.4193548387096776E-3</v>
      </c>
      <c r="F24" s="22">
        <f xml:space="preserve"> 'DESAG (+)'!F68</f>
        <v>6.2837837837837821E-3</v>
      </c>
      <c r="G24" s="22">
        <f xml:space="preserve"> 'AGUA (+)'!F67</f>
        <v>4.909819639278566E-3</v>
      </c>
      <c r="H24" s="22">
        <f xml:space="preserve"> 'EDSEC (+)'!F45</f>
        <v>2.2222222222222223E-2</v>
      </c>
      <c r="I24" s="22">
        <f>'EDPRIM (+)'!F43</f>
        <v>2.2346368715083806E-3</v>
      </c>
      <c r="J24" s="22">
        <f xml:space="preserve"> 'INF (+)'!F45</f>
        <v>3.0909090909090903E-2</v>
      </c>
      <c r="K24" s="22">
        <f xml:space="preserve"> 'JUBIL (-)'!F45</f>
        <v>1.3030303030303038E-2</v>
      </c>
      <c r="L24" s="94">
        <f t="shared" si="1"/>
        <v>0.11150108059780753</v>
      </c>
    </row>
    <row r="25" spans="1:12" x14ac:dyDescent="0.25">
      <c r="A25" s="7" t="s">
        <v>14</v>
      </c>
      <c r="B25" s="92">
        <f xml:space="preserve"> 'POB5.50 (+)'!F45</f>
        <v>2.7878787878787881E-2</v>
      </c>
      <c r="C25" s="22">
        <f xml:space="preserve"> 'EMISIONES CO2 (+)'!F46</f>
        <v>6.9450224274071109E-3</v>
      </c>
      <c r="D25" s="22">
        <f xml:space="preserve"> 'MORT (+)'!F46</f>
        <v>1.4343434343434342E-2</v>
      </c>
      <c r="E25" s="22">
        <f xml:space="preserve"> 'DESN (+)'!F46</f>
        <v>1.870967741935484E-2</v>
      </c>
      <c r="F25" s="22">
        <f xml:space="preserve"> 'DESAG (+)'!F69</f>
        <v>1.4054054054054061E-2</v>
      </c>
      <c r="G25" s="22">
        <f xml:space="preserve"> 'AGUA (+)'!F68</f>
        <v>1.8837675350701407E-2</v>
      </c>
      <c r="H25" s="22">
        <f xml:space="preserve"> 'EDSEC (+)'!F46</f>
        <v>4.7469135802469142E-2</v>
      </c>
      <c r="I25" s="22">
        <f>'EDPRIM (+)'!F44</f>
        <v>1.4152700186219724E-2</v>
      </c>
      <c r="J25" s="22">
        <f xml:space="preserve"> 'INF (+)'!F46</f>
        <v>6.210437710437712E-2</v>
      </c>
      <c r="K25" s="22">
        <f xml:space="preserve"> 'JUBIL (-)'!F46</f>
        <v>7.4040404040404045E-2</v>
      </c>
      <c r="L25" s="94">
        <f t="shared" si="1"/>
        <v>0.29853526860720969</v>
      </c>
    </row>
    <row r="26" spans="1:12" x14ac:dyDescent="0.25">
      <c r="A26" s="7" t="s">
        <v>16</v>
      </c>
      <c r="B26" s="92">
        <f xml:space="preserve"> 'POB5.50 (+)'!F46</f>
        <v>1.0202020202020202E-2</v>
      </c>
      <c r="C26" s="22">
        <f xml:space="preserve"> 'EMISIONES CO2 (+)'!F47</f>
        <v>5.7185684038156322E-3</v>
      </c>
      <c r="D26" s="22">
        <f xml:space="preserve"> 'MORT (+)'!F47</f>
        <v>8.2828282828282841E-3</v>
      </c>
      <c r="E26" s="22">
        <f xml:space="preserve"> 'DESN (+)'!F47</f>
        <v>1.1774193548387098E-2</v>
      </c>
      <c r="F26" s="22">
        <f xml:space="preserve"> 'DESAG (+)'!F70</f>
        <v>4.72972972972973E-2</v>
      </c>
      <c r="G26" s="22">
        <f xml:space="preserve"> 'AGUA (+)'!F69</f>
        <v>1.1022044088176326E-3</v>
      </c>
      <c r="H26" s="22">
        <f xml:space="preserve"> 'EDSEC (+)'!F47</f>
        <v>3.1296296296296301E-2</v>
      </c>
      <c r="I26" s="22">
        <f>'EDPRIM (+)'!F45</f>
        <v>2.6070763500931158E-3</v>
      </c>
      <c r="J26" s="22">
        <f xml:space="preserve"> 'INF (+)'!F47</f>
        <v>2.8181818181818186E-2</v>
      </c>
      <c r="K26" s="22">
        <f xml:space="preserve"> 'JUBIL (-)'!F47</f>
        <v>3.3535353535353543E-2</v>
      </c>
      <c r="L26" s="94">
        <f t="shared" si="1"/>
        <v>0.17999765650672728</v>
      </c>
    </row>
    <row r="27" spans="1:12" x14ac:dyDescent="0.25">
      <c r="A27" s="7" t="s">
        <v>18</v>
      </c>
      <c r="B27" s="92">
        <f xml:space="preserve"> 'POB5.50 (+)'!F47</f>
        <v>4.8282828282828281E-2</v>
      </c>
      <c r="C27" s="22">
        <f xml:space="preserve"> 'EMISIONES CO2 (+)'!F48</f>
        <v>5.8460893035137285E-3</v>
      </c>
      <c r="D27" s="22">
        <f xml:space="preserve"> 'MORT (+)'!F48</f>
        <v>2.7878787878787888E-2</v>
      </c>
      <c r="E27" s="22">
        <f xml:space="preserve"> 'DESN (+)'!F48</f>
        <v>4.822580645161291E-2</v>
      </c>
      <c r="F27" s="22">
        <f xml:space="preserve"> 'DESAG (+)'!F71</f>
        <v>6.9864864864864873E-2</v>
      </c>
      <c r="G27" s="22">
        <f xml:space="preserve"> 'AGUA (+)'!F70</f>
        <v>4.3887775551102209E-2</v>
      </c>
      <c r="H27" s="22">
        <f xml:space="preserve"> 'EDSEC (+)'!F48</f>
        <v>8.2037037037037033E-2</v>
      </c>
      <c r="I27" s="22">
        <f>'EDPRIM (+)'!F46</f>
        <v>4.9720670391061463E-2</v>
      </c>
      <c r="J27" s="22">
        <f xml:space="preserve"> 'INF (+)'!F48</f>
        <v>7.8989898989898999E-2</v>
      </c>
      <c r="K27" s="22">
        <f xml:space="preserve"> 'JUBIL (-)'!F48</f>
        <v>8.1515151515151527E-2</v>
      </c>
      <c r="L27" s="94">
        <f t="shared" si="1"/>
        <v>0.53624891026585897</v>
      </c>
    </row>
    <row r="28" spans="1:12" x14ac:dyDescent="0.25">
      <c r="A28" s="7" t="s">
        <v>26</v>
      </c>
      <c r="B28" s="92">
        <f xml:space="preserve"> 'POB5.50 (+)'!F48</f>
        <v>2.9797979797979796E-2</v>
      </c>
      <c r="C28" s="92">
        <f xml:space="preserve"> 'EMISIONES CO2 (+)'!F49</f>
        <v>7.3867434446653535E-3</v>
      </c>
      <c r="D28" s="92">
        <f xml:space="preserve"> 'MORT (+)'!F49</f>
        <v>1.3872053872053872E-2</v>
      </c>
      <c r="E28" s="92">
        <f xml:space="preserve"> 'DESN (+)'!F49</f>
        <v>2.698924731182796E-2</v>
      </c>
      <c r="F28" s="92">
        <f xml:space="preserve"> 'DESAG (+)'!F72</f>
        <v>7.3513513513513526E-2</v>
      </c>
      <c r="G28" s="92">
        <f xml:space="preserve"> 'AGUA (+)'!F71</f>
        <v>4.5591182364729463E-2</v>
      </c>
      <c r="H28" s="92">
        <f xml:space="preserve"> 'EDSEC (+)'!F49</f>
        <v>3.6296296296296292E-2</v>
      </c>
      <c r="I28" s="92">
        <f xml:space="preserve"> 'EDPRIM (+)'!F47</f>
        <v>1.7877094972067051E-2</v>
      </c>
      <c r="J28" s="92">
        <f xml:space="preserve"> 'INF (+)'!F49</f>
        <v>6.9831649831649842E-2</v>
      </c>
      <c r="K28" s="92">
        <f xml:space="preserve"> 'JUBIL (-)'!F49</f>
        <v>8.4444444444444447E-2</v>
      </c>
      <c r="L28" s="94">
        <f t="shared" si="1"/>
        <v>0.40560020584922762</v>
      </c>
    </row>
    <row r="29" spans="1:12" x14ac:dyDescent="0.25">
      <c r="A29" s="7" t="s">
        <v>28</v>
      </c>
      <c r="B29" s="92">
        <f xml:space="preserve"> 'POB5.50 (+)'!F49</f>
        <v>5.178451178451178E-2</v>
      </c>
      <c r="C29" s="22">
        <f xml:space="preserve"> 'EMISIONES CO2 (+)'!F50</f>
        <v>1.2113465187727691E-2</v>
      </c>
      <c r="D29" s="22">
        <f xml:space="preserve"> 'MORT (+)'!F50</f>
        <v>1.8013468013468013E-2</v>
      </c>
      <c r="E29" s="22">
        <f xml:space="preserve"> 'DESN (+)'!F50</f>
        <v>3.9892473118279571E-2</v>
      </c>
      <c r="F29" s="22">
        <f xml:space="preserve"> 'DESAG (+)'!F73</f>
        <v>8.7229729729729727E-2</v>
      </c>
      <c r="G29" s="22">
        <f xml:space="preserve"> 'AGUA (+)'!F72</f>
        <v>7.3547094188376752E-2</v>
      </c>
      <c r="H29" s="22">
        <f xml:space="preserve"> 'EDSEC (+)'!F50</f>
        <v>5.5308641975308638E-2</v>
      </c>
      <c r="I29" s="22">
        <f>'EDPRIM (+)'!F48</f>
        <v>3.3705772811918049E-2</v>
      </c>
      <c r="J29" s="22">
        <f xml:space="preserve"> 'INF (+)'!F50</f>
        <v>8.0808080808080815E-2</v>
      </c>
      <c r="K29" s="22">
        <f xml:space="preserve"> 'JUBIL (-)'!F50</f>
        <v>9.1313131313131318E-2</v>
      </c>
      <c r="L29" s="94">
        <f t="shared" si="1"/>
        <v>0.54371636893053243</v>
      </c>
    </row>
    <row r="30" spans="1:12" x14ac:dyDescent="0.25">
      <c r="A30" s="7" t="s">
        <v>20</v>
      </c>
      <c r="B30" s="92">
        <f xml:space="preserve"> 'POB5.50 (+)'!F50</f>
        <v>3.4141414141414139E-2</v>
      </c>
      <c r="C30" s="22">
        <f xml:space="preserve"> 'EMISIONES CO2 (+)'!F51</f>
        <v>1.2094492419104045E-2</v>
      </c>
      <c r="D30" s="22">
        <f xml:space="preserve"> 'MORT (+)'!F51</f>
        <v>1.3232323232323233E-2</v>
      </c>
      <c r="E30" s="22">
        <f xml:space="preserve"> 'DESN (+)'!F51</f>
        <v>9.35483870967742E-3</v>
      </c>
      <c r="F30" s="22">
        <f xml:space="preserve"> 'DESAG (+)'!F74</f>
        <v>1.7364864864864858E-2</v>
      </c>
      <c r="G30" s="22">
        <f xml:space="preserve"> 'AGUA (+)'!F73</f>
        <v>1.4028056112224439E-2</v>
      </c>
      <c r="H30" s="22">
        <f xml:space="preserve"> 'EDSEC (+)'!F51</f>
        <v>4.9814814814814826E-2</v>
      </c>
      <c r="I30" s="22">
        <f>'EDPRIM (+)'!F49</f>
        <v>6.1452513966480608E-3</v>
      </c>
      <c r="J30" s="22">
        <f xml:space="preserve"> 'INF (+)'!F51</f>
        <v>6.0235690235690233E-2</v>
      </c>
      <c r="K30" s="22">
        <f xml:space="preserve"> 'JUBIL (-)'!F51</f>
        <v>2.9696969696969701E-2</v>
      </c>
      <c r="L30" s="94">
        <f t="shared" si="1"/>
        <v>0.24610871562373093</v>
      </c>
    </row>
    <row r="31" spans="1:12" x14ac:dyDescent="0.25">
      <c r="A31" s="7" t="s">
        <v>30</v>
      </c>
      <c r="B31" s="92">
        <f xml:space="preserve"> 'POB5.50 (+)'!F51</f>
        <v>1.8754208754208756E-2</v>
      </c>
      <c r="C31" s="22">
        <f xml:space="preserve"> 'EMISIONES CO2 (+)'!F52</f>
        <v>3.5816596015333896E-3</v>
      </c>
      <c r="D31" s="22">
        <f xml:space="preserve"> 'MORT (+)'!F52</f>
        <v>2.0774410774410772E-2</v>
      </c>
      <c r="E31" s="22">
        <f xml:space="preserve"> 'DESN (+)'!F52</f>
        <v>3.2043010752688166E-2</v>
      </c>
      <c r="F31" s="22">
        <f xml:space="preserve"> 'DESAG (+)'!F75</f>
        <v>0.10263513513513514</v>
      </c>
      <c r="G31" s="22">
        <f xml:space="preserve"> 'AGUA (+)'!F74</f>
        <v>5.6012024048096187E-2</v>
      </c>
      <c r="H31" s="22">
        <f xml:space="preserve"> 'EDSEC (+)'!F52</f>
        <v>2.8765432098765437E-2</v>
      </c>
      <c r="I31" s="22">
        <f>'EDPRIM (+)'!F50</f>
        <v>3.165735567970205E-3</v>
      </c>
      <c r="J31" s="22">
        <f xml:space="preserve"> 'INF (+)'!F52</f>
        <v>8.53872053872054E-2</v>
      </c>
      <c r="K31" s="22">
        <f xml:space="preserve"> 'JUBIL (-)'!F52</f>
        <v>5.4343434343434339E-2</v>
      </c>
      <c r="L31" s="94">
        <f t="shared" si="1"/>
        <v>0.40546225646344786</v>
      </c>
    </row>
    <row r="32" spans="1:12" x14ac:dyDescent="0.25">
      <c r="A32" s="7" t="s">
        <v>22</v>
      </c>
      <c r="B32" s="92">
        <f xml:space="preserve"> 'POB5.50 (+)'!F52</f>
        <v>2.3367003367003369E-2</v>
      </c>
      <c r="C32" s="22">
        <f xml:space="preserve"> 'EMISIONES CO2 (+)'!F53</f>
        <v>8.300855715859012E-3</v>
      </c>
      <c r="D32" s="22">
        <f xml:space="preserve"> 'MORT (+)'!F53</f>
        <v>1.4713804713804715E-2</v>
      </c>
      <c r="E32" s="22">
        <f xml:space="preserve"> 'DESN (+)'!F53</f>
        <v>2.5483870967741934E-2</v>
      </c>
      <c r="F32" s="22">
        <f xml:space="preserve"> 'DESAG (+)'!F76</f>
        <v>3.1756756756756759E-2</v>
      </c>
      <c r="G32" s="22">
        <f xml:space="preserve"> 'AGUA (+)'!F75</f>
        <v>2.9058116232464938E-2</v>
      </c>
      <c r="H32" s="22">
        <f xml:space="preserve"> 'EDSEC (+)'!F53</f>
        <v>4.3580246913580249E-2</v>
      </c>
      <c r="I32" s="22">
        <f>'EDPRIM (+)'!F51</f>
        <v>3.7243947858472955E-3</v>
      </c>
      <c r="J32" s="22">
        <f xml:space="preserve"> 'INF (+)'!F53</f>
        <v>7.6380471380471382E-2</v>
      </c>
      <c r="K32" s="22">
        <f xml:space="preserve"> 'JUBIL (-)'!F53</f>
        <v>5.2727272727272734E-2</v>
      </c>
      <c r="L32" s="94">
        <f t="shared" si="1"/>
        <v>0.30909279356080238</v>
      </c>
    </row>
    <row r="33" spans="1:12" x14ac:dyDescent="0.25">
      <c r="A33" s="7" t="s">
        <v>24</v>
      </c>
      <c r="B33" s="92">
        <f xml:space="preserve"> 'POB5.50 (+)'!F53</f>
        <v>2.5589225589225592E-3</v>
      </c>
      <c r="C33" s="22">
        <f xml:space="preserve"> 'EMISIONES CO2 (+)'!F54</f>
        <v>5.7218412487417339E-3</v>
      </c>
      <c r="D33" s="22">
        <f xml:space="preserve"> 'MORT (+)'!F54</f>
        <v>7.6430976430976435E-3</v>
      </c>
      <c r="E33" s="22">
        <f xml:space="preserve"> 'DESN (+)'!F54</f>
        <v>4.8387096774193551E-3</v>
      </c>
      <c r="F33" s="22">
        <f xml:space="preserve"> 'DESAG (+)'!F77</f>
        <v>4.3108108108108112E-2</v>
      </c>
      <c r="G33" s="22">
        <f xml:space="preserve"> 'AGUA (+)'!F76</f>
        <v>5.0100200400801636E-3</v>
      </c>
      <c r="H33" s="22">
        <f xml:space="preserve"> 'EDSEC (+)'!F54</f>
        <v>3.9753086419753086E-2</v>
      </c>
      <c r="I33" s="22">
        <f>'EDPRIM (+)'!F52</f>
        <v>3.3519553072625867E-3</v>
      </c>
      <c r="J33" s="22">
        <f xml:space="preserve"> 'INF (+)'!F54</f>
        <v>2.6666666666666661E-2</v>
      </c>
      <c r="K33" s="22">
        <f xml:space="preserve"> 'JUBIL (-)'!F54</f>
        <v>1.252525252525253E-2</v>
      </c>
      <c r="L33" s="94">
        <f t="shared" si="1"/>
        <v>0.15117766019530443</v>
      </c>
    </row>
    <row r="34" spans="1:12" x14ac:dyDescent="0.25">
      <c r="A34" s="11" t="s">
        <v>32</v>
      </c>
      <c r="B34" s="92">
        <f xml:space="preserve"> 'POB5.50 (+)'!F54</f>
        <v>4.161616161616162E-2</v>
      </c>
      <c r="C34" s="22">
        <f xml:space="preserve"> 'EMISIONES CO2 (+)'!F55</f>
        <v>1.7679200070955463E-2</v>
      </c>
      <c r="D34" s="22">
        <f xml:space="preserve"> 'MORT (+)'!F55</f>
        <v>2.2020202020202023E-2</v>
      </c>
      <c r="E34" s="22">
        <f xml:space="preserve"> 'DESN (+)'!F55</f>
        <v>5.3655913978494618E-2</v>
      </c>
      <c r="F34" s="22">
        <f xml:space="preserve"> 'DESAG (+)'!F78</f>
        <v>9.3243243243243245E-3</v>
      </c>
      <c r="G34" s="22">
        <f xml:space="preserve"> 'AGUA (+)'!F77</f>
        <v>1.4028056112224449E-2</v>
      </c>
      <c r="H34" s="22">
        <f xml:space="preserve"> 'EDSEC (+)'!F55</f>
        <v>2.944444444444444E-2</v>
      </c>
      <c r="I34" s="22">
        <f>'EDPRIM (+)'!F53</f>
        <v>8.9385474860335205E-3</v>
      </c>
      <c r="J34" s="22">
        <f xml:space="preserve"> 'INF (+)'!F55</f>
        <v>5.6161616161616169E-2</v>
      </c>
      <c r="K34" s="22">
        <f xml:space="preserve"> 'JUBIL (-)'!F55</f>
        <v>4.0000000000000008E-2</v>
      </c>
      <c r="L34" s="94">
        <f t="shared" si="1"/>
        <v>0.29286846621445661</v>
      </c>
    </row>
    <row r="35" spans="1:12" ht="15.75" thickBot="1" x14ac:dyDescent="0.3">
      <c r="A35" s="12" t="s">
        <v>47</v>
      </c>
      <c r="B35" s="93">
        <f xml:space="preserve"> 'POB5.50 (+)'!F55</f>
        <v>2.5656565656565655E-2</v>
      </c>
      <c r="C35" s="95">
        <f xml:space="preserve"> 'EMISIONES CO2 (+)'!F56</f>
        <v>1.0036717430457573E-2</v>
      </c>
      <c r="D35" s="95">
        <f xml:space="preserve"> 'MORT (+)'!F56</f>
        <v>1.7272727272727269E-2</v>
      </c>
      <c r="E35" s="95">
        <f xml:space="preserve"> 'DESN (+)'!F56</f>
        <v>1.689029033246758E-2</v>
      </c>
      <c r="F35" s="95">
        <f xml:space="preserve"> 'DESAG (+)'!F79</f>
        <v>4.0466216216216218E-2</v>
      </c>
      <c r="G35" s="95">
        <f xml:space="preserve"> 'AGUA (+)'!F78</f>
        <v>2.0551102204408821E-2</v>
      </c>
      <c r="H35" s="95">
        <f xml:space="preserve"> 'EDSEC (+)'!F56</f>
        <v>4.5493827160493827E-2</v>
      </c>
      <c r="I35" s="95">
        <f>'EDPRIM (+)'!F54</f>
        <v>1.3035381750465544E-2</v>
      </c>
      <c r="J35" s="95">
        <f xml:space="preserve"> 'INF (+)'!F56</f>
        <v>4.9141213724547064E-2</v>
      </c>
      <c r="K35" s="95">
        <f xml:space="preserve"> 'JUBIL (-)'!F56</f>
        <v>2.9494949494949498E-2</v>
      </c>
      <c r="L35" s="96">
        <f t="shared" si="1"/>
        <v>0.26803899124329905</v>
      </c>
    </row>
    <row r="37" spans="1:12" ht="15.75" customHeight="1" thickBot="1" x14ac:dyDescent="0.3">
      <c r="A37" s="243" t="s">
        <v>71</v>
      </c>
      <c r="B37" s="243"/>
      <c r="C37" s="243"/>
      <c r="D37" s="243"/>
      <c r="E37" s="243"/>
      <c r="F37" s="243"/>
      <c r="G37" s="243"/>
    </row>
    <row r="38" spans="1:12" ht="48" x14ac:dyDescent="0.25">
      <c r="A38" s="90" t="s">
        <v>106</v>
      </c>
      <c r="B38" s="88" t="s">
        <v>72</v>
      </c>
      <c r="C38" s="88" t="s">
        <v>73</v>
      </c>
      <c r="D38" s="88" t="s">
        <v>74</v>
      </c>
      <c r="E38" s="88" t="s">
        <v>75</v>
      </c>
      <c r="F38" s="88" t="s">
        <v>76</v>
      </c>
      <c r="G38" s="89" t="s">
        <v>70</v>
      </c>
    </row>
    <row r="39" spans="1:12" x14ac:dyDescent="0.25">
      <c r="A39" s="7" t="s">
        <v>6</v>
      </c>
      <c r="B39" s="22">
        <f t="shared" ref="B39:B53" si="2">(B21+C21)</f>
        <v>1.8545144950830199E-2</v>
      </c>
      <c r="C39" s="22">
        <f t="shared" ref="C39:C53" si="3">(D21+E21)</f>
        <v>1.8709677419354843E-2</v>
      </c>
      <c r="D39" s="22">
        <f t="shared" ref="D39:D53" si="4">(F21+G21)</f>
        <v>3.9918621025835453E-2</v>
      </c>
      <c r="E39" s="22">
        <f t="shared" ref="E39:E53" si="5">(H21+I21)</f>
        <v>3.5311918063314733E-2</v>
      </c>
      <c r="F39" s="22">
        <f t="shared" ref="F39:F53" si="6">(J21+K21)</f>
        <v>5.7121212121212128E-2</v>
      </c>
      <c r="G39" s="94">
        <f t="shared" ref="G39:G53" si="7">SUM(B39:F39)</f>
        <v>0.16960657358054737</v>
      </c>
      <c r="I39" s="136"/>
    </row>
    <row r="40" spans="1:12" x14ac:dyDescent="0.25">
      <c r="A40" s="7" t="s">
        <v>8</v>
      </c>
      <c r="B40" s="22">
        <f t="shared" si="2"/>
        <v>3.8600206665316369E-2</v>
      </c>
      <c r="C40" s="22">
        <f t="shared" si="3"/>
        <v>9.5844466167046824E-2</v>
      </c>
      <c r="D40" s="22">
        <f t="shared" si="4"/>
        <v>0.12561582624708875</v>
      </c>
      <c r="E40" s="22">
        <f t="shared" si="5"/>
        <v>4.210738671632526E-2</v>
      </c>
      <c r="F40" s="22">
        <f t="shared" si="6"/>
        <v>8.5757575757575755E-2</v>
      </c>
      <c r="G40" s="94">
        <f t="shared" si="7"/>
        <v>0.38792546155335295</v>
      </c>
      <c r="I40" s="136"/>
    </row>
    <row r="41" spans="1:12" x14ac:dyDescent="0.25">
      <c r="A41" s="7" t="s">
        <v>10</v>
      </c>
      <c r="B41" s="22">
        <f t="shared" si="2"/>
        <v>2.5767230619583217E-2</v>
      </c>
      <c r="C41" s="22">
        <f t="shared" si="3"/>
        <v>1.9586184424894106E-2</v>
      </c>
      <c r="D41" s="22">
        <f t="shared" si="4"/>
        <v>9.9077343876943086E-2</v>
      </c>
      <c r="E41" s="22">
        <f t="shared" si="5"/>
        <v>4.3227463963031919E-2</v>
      </c>
      <c r="F41" s="22">
        <f t="shared" si="6"/>
        <v>4.9555555555555554E-2</v>
      </c>
      <c r="G41" s="94">
        <f t="shared" si="7"/>
        <v>0.23721377844000788</v>
      </c>
      <c r="I41" s="136"/>
    </row>
    <row r="42" spans="1:12" x14ac:dyDescent="0.25">
      <c r="A42" s="7" t="s">
        <v>12</v>
      </c>
      <c r="B42" s="22">
        <f t="shared" si="2"/>
        <v>1.7757862568904229E-2</v>
      </c>
      <c r="C42" s="22">
        <f t="shared" si="3"/>
        <v>1.4153361572716412E-2</v>
      </c>
      <c r="D42" s="22">
        <f t="shared" si="4"/>
        <v>1.1193603423062349E-2</v>
      </c>
      <c r="E42" s="22">
        <f t="shared" si="5"/>
        <v>2.4456859093730604E-2</v>
      </c>
      <c r="F42" s="22">
        <f t="shared" si="6"/>
        <v>4.3939393939393945E-2</v>
      </c>
      <c r="G42" s="94">
        <f t="shared" si="7"/>
        <v>0.11150108059780754</v>
      </c>
      <c r="I42" s="136"/>
    </row>
    <row r="43" spans="1:12" x14ac:dyDescent="0.25">
      <c r="A43" s="7" t="s">
        <v>14</v>
      </c>
      <c r="B43" s="22">
        <f t="shared" si="2"/>
        <v>3.482381030619499E-2</v>
      </c>
      <c r="C43" s="22">
        <f t="shared" si="3"/>
        <v>3.3053111762789182E-2</v>
      </c>
      <c r="D43" s="22">
        <f t="shared" si="4"/>
        <v>3.2891729404755467E-2</v>
      </c>
      <c r="E43" s="22">
        <f t="shared" si="5"/>
        <v>6.1621835988688867E-2</v>
      </c>
      <c r="F43" s="22">
        <f t="shared" si="6"/>
        <v>0.13614478114478118</v>
      </c>
      <c r="G43" s="94">
        <f t="shared" si="7"/>
        <v>0.29853526860720969</v>
      </c>
      <c r="I43" s="136"/>
    </row>
    <row r="44" spans="1:12" x14ac:dyDescent="0.25">
      <c r="A44" s="7" t="s">
        <v>16</v>
      </c>
      <c r="B44" s="22">
        <f t="shared" si="2"/>
        <v>1.5920588605835832E-2</v>
      </c>
      <c r="C44" s="22">
        <f t="shared" si="3"/>
        <v>2.0057021831215383E-2</v>
      </c>
      <c r="D44" s="22">
        <f t="shared" si="4"/>
        <v>4.8399501706114935E-2</v>
      </c>
      <c r="E44" s="22">
        <f t="shared" si="5"/>
        <v>3.3903372646389415E-2</v>
      </c>
      <c r="F44" s="22">
        <f t="shared" si="6"/>
        <v>6.1717171717171726E-2</v>
      </c>
      <c r="G44" s="94">
        <f t="shared" si="7"/>
        <v>0.17999765650672728</v>
      </c>
      <c r="I44" s="136"/>
    </row>
    <row r="45" spans="1:12" x14ac:dyDescent="0.25">
      <c r="A45" s="7" t="s">
        <v>18</v>
      </c>
      <c r="B45" s="22">
        <f t="shared" si="2"/>
        <v>5.4128917586342008E-2</v>
      </c>
      <c r="C45" s="22">
        <f t="shared" si="3"/>
        <v>7.6104594330400802E-2</v>
      </c>
      <c r="D45" s="22">
        <f t="shared" si="4"/>
        <v>0.11375264041596708</v>
      </c>
      <c r="E45" s="22">
        <f t="shared" si="5"/>
        <v>0.1317577074280985</v>
      </c>
      <c r="F45" s="22">
        <f t="shared" si="6"/>
        <v>0.16050505050505054</v>
      </c>
      <c r="G45" s="94">
        <f t="shared" si="7"/>
        <v>0.53624891026585897</v>
      </c>
      <c r="I45" s="136"/>
    </row>
    <row r="46" spans="1:12" x14ac:dyDescent="0.25">
      <c r="A46" s="7" t="s">
        <v>26</v>
      </c>
      <c r="B46" s="22">
        <f t="shared" si="2"/>
        <v>3.718472324264515E-2</v>
      </c>
      <c r="C46" s="22">
        <f t="shared" si="3"/>
        <v>4.0861301183881829E-2</v>
      </c>
      <c r="D46" s="22">
        <f t="shared" si="4"/>
        <v>0.11910469587824299</v>
      </c>
      <c r="E46" s="22">
        <f t="shared" si="5"/>
        <v>5.4173391268363347E-2</v>
      </c>
      <c r="F46" s="22">
        <f t="shared" si="6"/>
        <v>0.15427609427609429</v>
      </c>
      <c r="G46" s="94">
        <f t="shared" si="7"/>
        <v>0.40560020584922757</v>
      </c>
      <c r="I46" s="136"/>
    </row>
    <row r="47" spans="1:12" x14ac:dyDescent="0.25">
      <c r="A47" s="7" t="s">
        <v>28</v>
      </c>
      <c r="B47" s="22">
        <f t="shared" si="2"/>
        <v>6.3897976972239479E-2</v>
      </c>
      <c r="C47" s="22">
        <f t="shared" si="3"/>
        <v>5.7905941131747588E-2</v>
      </c>
      <c r="D47" s="22">
        <f t="shared" si="4"/>
        <v>0.16077682391810649</v>
      </c>
      <c r="E47" s="22">
        <f t="shared" si="5"/>
        <v>8.9014414787226687E-2</v>
      </c>
      <c r="F47" s="22">
        <f t="shared" si="6"/>
        <v>0.17212121212121212</v>
      </c>
      <c r="G47" s="94">
        <f t="shared" si="7"/>
        <v>0.54371636893053232</v>
      </c>
      <c r="I47" s="136"/>
    </row>
    <row r="48" spans="1:12" x14ac:dyDescent="0.25">
      <c r="A48" s="7" t="s">
        <v>20</v>
      </c>
      <c r="B48" s="22">
        <f t="shared" si="2"/>
        <v>4.6235906560518181E-2</v>
      </c>
      <c r="C48" s="22">
        <f t="shared" si="3"/>
        <v>2.2587161942000653E-2</v>
      </c>
      <c r="D48" s="22">
        <f t="shared" si="4"/>
        <v>3.1392920977089296E-2</v>
      </c>
      <c r="E48" s="22">
        <f t="shared" si="5"/>
        <v>5.5960066211462885E-2</v>
      </c>
      <c r="F48" s="22">
        <f t="shared" si="6"/>
        <v>8.9932659932659934E-2</v>
      </c>
      <c r="G48" s="94">
        <f t="shared" si="7"/>
        <v>0.24610871562373093</v>
      </c>
      <c r="I48" s="136"/>
    </row>
    <row r="49" spans="1:9" x14ac:dyDescent="0.25">
      <c r="A49" s="7" t="s">
        <v>30</v>
      </c>
      <c r="B49" s="22">
        <f t="shared" si="2"/>
        <v>2.2335868355742146E-2</v>
      </c>
      <c r="C49" s="22">
        <f t="shared" si="3"/>
        <v>5.2817421527098937E-2</v>
      </c>
      <c r="D49" s="22">
        <f t="shared" si="4"/>
        <v>0.15864715918323133</v>
      </c>
      <c r="E49" s="22">
        <f t="shared" si="5"/>
        <v>3.1931167666735642E-2</v>
      </c>
      <c r="F49" s="22">
        <f t="shared" si="6"/>
        <v>0.13973063973063973</v>
      </c>
      <c r="G49" s="94">
        <f t="shared" si="7"/>
        <v>0.4054622564634478</v>
      </c>
      <c r="I49" s="136"/>
    </row>
    <row r="50" spans="1:9" x14ac:dyDescent="0.25">
      <c r="A50" s="7" t="s">
        <v>22</v>
      </c>
      <c r="B50" s="22">
        <f t="shared" si="2"/>
        <v>3.1667859082862383E-2</v>
      </c>
      <c r="C50" s="22">
        <f t="shared" si="3"/>
        <v>4.0197675681546648E-2</v>
      </c>
      <c r="D50" s="22">
        <f t="shared" si="4"/>
        <v>6.0814872989221697E-2</v>
      </c>
      <c r="E50" s="22">
        <f t="shared" si="5"/>
        <v>4.7304641699427545E-2</v>
      </c>
      <c r="F50" s="22">
        <f t="shared" si="6"/>
        <v>0.12910774410774412</v>
      </c>
      <c r="G50" s="94">
        <f t="shared" si="7"/>
        <v>0.30909279356080238</v>
      </c>
      <c r="I50" s="136"/>
    </row>
    <row r="51" spans="1:9" x14ac:dyDescent="0.25">
      <c r="A51" s="7" t="s">
        <v>24</v>
      </c>
      <c r="B51" s="22">
        <f t="shared" si="2"/>
        <v>8.2807638076642931E-3</v>
      </c>
      <c r="C51" s="22">
        <f t="shared" si="3"/>
        <v>1.2481807320516999E-2</v>
      </c>
      <c r="D51" s="22">
        <f t="shared" si="4"/>
        <v>4.8118128148188277E-2</v>
      </c>
      <c r="E51" s="22">
        <f t="shared" si="5"/>
        <v>4.3105041727015674E-2</v>
      </c>
      <c r="F51" s="22">
        <f t="shared" si="6"/>
        <v>3.9191919191919194E-2</v>
      </c>
      <c r="G51" s="94">
        <f t="shared" si="7"/>
        <v>0.15117766019530443</v>
      </c>
      <c r="I51" s="136"/>
    </row>
    <row r="52" spans="1:9" x14ac:dyDescent="0.25">
      <c r="A52" s="11" t="s">
        <v>32</v>
      </c>
      <c r="B52" s="22">
        <f t="shared" si="2"/>
        <v>5.9295361687117083E-2</v>
      </c>
      <c r="C52" s="22">
        <f t="shared" si="3"/>
        <v>7.5676115998696641E-2</v>
      </c>
      <c r="D52" s="22">
        <f t="shared" si="4"/>
        <v>2.3352380436548775E-2</v>
      </c>
      <c r="E52" s="22">
        <f t="shared" si="5"/>
        <v>3.8382991930477964E-2</v>
      </c>
      <c r="F52" s="22">
        <f t="shared" si="6"/>
        <v>9.616161616161617E-2</v>
      </c>
      <c r="G52" s="94">
        <f t="shared" si="7"/>
        <v>0.29286846621445661</v>
      </c>
      <c r="I52" s="136"/>
    </row>
    <row r="53" spans="1:9" ht="15.75" thickBot="1" x14ac:dyDescent="0.3">
      <c r="A53" s="12" t="s">
        <v>47</v>
      </c>
      <c r="B53" s="98">
        <f t="shared" si="2"/>
        <v>3.5693283087023228E-2</v>
      </c>
      <c r="C53" s="98">
        <f t="shared" si="3"/>
        <v>3.4163017605194849E-2</v>
      </c>
      <c r="D53" s="98">
        <f t="shared" si="4"/>
        <v>6.1017318420625036E-2</v>
      </c>
      <c r="E53" s="98">
        <f t="shared" si="5"/>
        <v>5.852920891095937E-2</v>
      </c>
      <c r="F53" s="98">
        <f t="shared" si="6"/>
        <v>7.8636163219496569E-2</v>
      </c>
      <c r="G53" s="96">
        <f t="shared" si="7"/>
        <v>0.26803899124329905</v>
      </c>
      <c r="I53" s="136"/>
    </row>
    <row r="55" spans="1:9" ht="14.25" customHeight="1" thickBot="1" x14ac:dyDescent="0.3">
      <c r="A55" s="243" t="s">
        <v>77</v>
      </c>
      <c r="B55" s="243"/>
      <c r="C55" s="243"/>
      <c r="D55" s="243"/>
      <c r="E55" s="243"/>
      <c r="F55" s="243"/>
      <c r="G55" s="243"/>
    </row>
    <row r="56" spans="1:9" ht="48" x14ac:dyDescent="0.25">
      <c r="A56" s="90" t="s">
        <v>106</v>
      </c>
      <c r="B56" s="88" t="s">
        <v>72</v>
      </c>
      <c r="C56" s="88" t="s">
        <v>73</v>
      </c>
      <c r="D56" s="88" t="s">
        <v>74</v>
      </c>
      <c r="E56" s="88" t="s">
        <v>75</v>
      </c>
      <c r="F56" s="88" t="s">
        <v>76</v>
      </c>
      <c r="G56" s="89" t="s">
        <v>70</v>
      </c>
    </row>
    <row r="57" spans="1:9" x14ac:dyDescent="0.25">
      <c r="A57" s="7" t="s">
        <v>6</v>
      </c>
      <c r="B57" s="99">
        <f t="shared" ref="B57:G57" si="8">(B39/$G$39)</f>
        <v>0.1093421355040993</v>
      </c>
      <c r="C57" s="99">
        <f t="shared" si="8"/>
        <v>0.11031221859139489</v>
      </c>
      <c r="D57" s="99">
        <f t="shared" si="8"/>
        <v>0.23536010534920579</v>
      </c>
      <c r="E57" s="99">
        <f t="shared" si="8"/>
        <v>0.2081989944012686</v>
      </c>
      <c r="F57" s="99">
        <f t="shared" si="8"/>
        <v>0.33678654615403131</v>
      </c>
      <c r="G57" s="100">
        <f t="shared" si="8"/>
        <v>1</v>
      </c>
    </row>
    <row r="58" spans="1:9" x14ac:dyDescent="0.25">
      <c r="A58" s="7" t="s">
        <v>8</v>
      </c>
      <c r="B58" s="99">
        <f t="shared" ref="B58:G58" si="9">(B40/$G$40)</f>
        <v>9.9504184414065666E-2</v>
      </c>
      <c r="C58" s="99">
        <f t="shared" si="9"/>
        <v>0.24706928434978467</v>
      </c>
      <c r="D58" s="99">
        <f t="shared" si="9"/>
        <v>0.32381433728039094</v>
      </c>
      <c r="E58" s="99">
        <f t="shared" si="9"/>
        <v>0.10854504509117936</v>
      </c>
      <c r="F58" s="99">
        <f t="shared" si="9"/>
        <v>0.22106714886457943</v>
      </c>
      <c r="G58" s="100">
        <f t="shared" si="9"/>
        <v>1</v>
      </c>
    </row>
    <row r="59" spans="1:9" x14ac:dyDescent="0.25">
      <c r="A59" s="7" t="s">
        <v>10</v>
      </c>
      <c r="B59" s="99">
        <f t="shared" ref="B59:G59" si="10">(B41/$G$41)</f>
        <v>0.1086245107220862</v>
      </c>
      <c r="C59" s="99">
        <f t="shared" si="10"/>
        <v>8.2567650807212761E-2</v>
      </c>
      <c r="D59" s="99">
        <f t="shared" si="10"/>
        <v>0.41767111728714384</v>
      </c>
      <c r="E59" s="99">
        <f t="shared" si="10"/>
        <v>0.182229987850239</v>
      </c>
      <c r="F59" s="99">
        <f t="shared" si="10"/>
        <v>0.20890673333331822</v>
      </c>
      <c r="G59" s="100">
        <f t="shared" si="10"/>
        <v>1</v>
      </c>
    </row>
    <row r="60" spans="1:9" x14ac:dyDescent="0.25">
      <c r="A60" s="7" t="s">
        <v>12</v>
      </c>
      <c r="B60" s="99">
        <f t="shared" ref="B60:G60" si="11">(B42/$G$42)</f>
        <v>0.15926179794578066</v>
      </c>
      <c r="C60" s="99">
        <f t="shared" si="11"/>
        <v>0.1269347480475872</v>
      </c>
      <c r="D60" s="99">
        <f t="shared" si="11"/>
        <v>0.10039008916369596</v>
      </c>
      <c r="E60" s="99">
        <f t="shared" si="11"/>
        <v>0.21934190200315873</v>
      </c>
      <c r="F60" s="99">
        <f t="shared" si="11"/>
        <v>0.39407146283977745</v>
      </c>
      <c r="G60" s="100">
        <f t="shared" si="11"/>
        <v>1</v>
      </c>
    </row>
    <row r="61" spans="1:9" x14ac:dyDescent="0.25">
      <c r="A61" s="7" t="s">
        <v>14</v>
      </c>
      <c r="B61" s="99">
        <f t="shared" ref="B61:G61" si="12">(B43/$G$43)</f>
        <v>0.11664889870018523</v>
      </c>
      <c r="C61" s="99">
        <f t="shared" si="12"/>
        <v>0.11071761107823407</v>
      </c>
      <c r="D61" s="99">
        <f t="shared" si="12"/>
        <v>0.11017703053380917</v>
      </c>
      <c r="E61" s="99">
        <f t="shared" si="12"/>
        <v>0.20641392313940052</v>
      </c>
      <c r="F61" s="99">
        <f t="shared" si="12"/>
        <v>0.45604253654837101</v>
      </c>
      <c r="G61" s="100">
        <f t="shared" si="12"/>
        <v>1</v>
      </c>
    </row>
    <row r="62" spans="1:9" x14ac:dyDescent="0.25">
      <c r="A62" s="7" t="s">
        <v>16</v>
      </c>
      <c r="B62" s="99">
        <f t="shared" ref="B62:G62" si="13">(B44/$G$44)</f>
        <v>8.8448866028657508E-2</v>
      </c>
      <c r="C62" s="99">
        <f t="shared" si="13"/>
        <v>0.11142934980637244</v>
      </c>
      <c r="D62" s="99">
        <f t="shared" si="13"/>
        <v>0.26888962137296513</v>
      </c>
      <c r="E62" s="99">
        <f t="shared" si="13"/>
        <v>0.18835452252192128</v>
      </c>
      <c r="F62" s="99">
        <f t="shared" si="13"/>
        <v>0.34287764027008372</v>
      </c>
      <c r="G62" s="100">
        <f t="shared" si="13"/>
        <v>1</v>
      </c>
    </row>
    <row r="63" spans="1:9" x14ac:dyDescent="0.25">
      <c r="A63" s="7" t="s">
        <v>18</v>
      </c>
      <c r="B63" s="99">
        <f t="shared" ref="B63:G63" si="14">(B45/$G$45)</f>
        <v>0.10093991157857314</v>
      </c>
      <c r="C63" s="99">
        <f t="shared" si="14"/>
        <v>0.14192027782894706</v>
      </c>
      <c r="D63" s="99">
        <f t="shared" si="14"/>
        <v>0.21212656704434388</v>
      </c>
      <c r="E63" s="99">
        <f t="shared" si="14"/>
        <v>0.24570251781542321</v>
      </c>
      <c r="F63" s="99">
        <f t="shared" si="14"/>
        <v>0.29931072573271261</v>
      </c>
      <c r="G63" s="100">
        <f t="shared" si="14"/>
        <v>1</v>
      </c>
    </row>
    <row r="64" spans="1:9" x14ac:dyDescent="0.25">
      <c r="A64" s="7" t="s">
        <v>26</v>
      </c>
      <c r="B64" s="99">
        <f t="shared" ref="B64:G64" si="15">(B46/$G$46)</f>
        <v>9.1678265213868515E-2</v>
      </c>
      <c r="C64" s="99">
        <f t="shared" si="15"/>
        <v>0.10074280188869299</v>
      </c>
      <c r="D64" s="99">
        <f t="shared" si="15"/>
        <v>0.293650481830666</v>
      </c>
      <c r="E64" s="99">
        <f t="shared" si="15"/>
        <v>0.13356352015388534</v>
      </c>
      <c r="F64" s="99">
        <f t="shared" si="15"/>
        <v>0.38036493091288726</v>
      </c>
      <c r="G64" s="100">
        <f t="shared" si="15"/>
        <v>1</v>
      </c>
    </row>
    <row r="65" spans="1:7" x14ac:dyDescent="0.25">
      <c r="A65" s="7" t="s">
        <v>28</v>
      </c>
      <c r="B65" s="99">
        <f t="shared" ref="B65:G65" si="16">(B47/$G$47)</f>
        <v>0.11752078955784274</v>
      </c>
      <c r="C65" s="99">
        <f t="shared" si="16"/>
        <v>0.10650027190766058</v>
      </c>
      <c r="D65" s="99">
        <f t="shared" si="16"/>
        <v>0.29569980435635562</v>
      </c>
      <c r="E65" s="99">
        <f t="shared" si="16"/>
        <v>0.16371479667296823</v>
      </c>
      <c r="F65" s="99">
        <f t="shared" si="16"/>
        <v>0.31656433750517288</v>
      </c>
      <c r="G65" s="100">
        <f t="shared" si="16"/>
        <v>1</v>
      </c>
    </row>
    <row r="66" spans="1:7" x14ac:dyDescent="0.25">
      <c r="A66" s="7" t="s">
        <v>20</v>
      </c>
      <c r="B66" s="99">
        <f t="shared" ref="B66:G66" si="17">(B48/$G$48)</f>
        <v>0.18786781460924379</v>
      </c>
      <c r="C66" s="99">
        <f t="shared" si="17"/>
        <v>9.1777172071116589E-2</v>
      </c>
      <c r="D66" s="99">
        <f t="shared" si="17"/>
        <v>0.12755712814772924</v>
      </c>
      <c r="E66" s="99">
        <f t="shared" si="17"/>
        <v>0.22737945736557635</v>
      </c>
      <c r="F66" s="99">
        <f t="shared" si="17"/>
        <v>0.3654184278063341</v>
      </c>
      <c r="G66" s="100">
        <f t="shared" si="17"/>
        <v>1</v>
      </c>
    </row>
    <row r="67" spans="1:7" x14ac:dyDescent="0.25">
      <c r="A67" s="7" t="s">
        <v>30</v>
      </c>
      <c r="B67" s="99">
        <f t="shared" ref="B67:G67" si="18">(B49/$G$49)</f>
        <v>5.5087416891923979E-2</v>
      </c>
      <c r="C67" s="99">
        <f t="shared" si="18"/>
        <v>0.13026470574052162</v>
      </c>
      <c r="D67" s="99">
        <f t="shared" si="18"/>
        <v>0.39127478983369512</v>
      </c>
      <c r="E67" s="99">
        <f t="shared" si="18"/>
        <v>7.8752503242220329E-2</v>
      </c>
      <c r="F67" s="99">
        <f t="shared" si="18"/>
        <v>0.34462058429163894</v>
      </c>
      <c r="G67" s="100">
        <f t="shared" si="18"/>
        <v>1</v>
      </c>
    </row>
    <row r="68" spans="1:7" x14ac:dyDescent="0.25">
      <c r="A68" s="7" t="s">
        <v>22</v>
      </c>
      <c r="B68" s="99">
        <f t="shared" ref="B68:G68" si="19">(B50/$G$50)</f>
        <v>0.10245421356494008</v>
      </c>
      <c r="C68" s="99">
        <f t="shared" si="19"/>
        <v>0.13005051078177035</v>
      </c>
      <c r="D68" s="99">
        <f t="shared" si="19"/>
        <v>0.19675280128217759</v>
      </c>
      <c r="E68" s="99">
        <f t="shared" si="19"/>
        <v>0.15304349594977579</v>
      </c>
      <c r="F68" s="99">
        <f t="shared" si="19"/>
        <v>0.41769897842133619</v>
      </c>
      <c r="G68" s="100">
        <f t="shared" si="19"/>
        <v>1</v>
      </c>
    </row>
    <row r="69" spans="1:7" x14ac:dyDescent="0.25">
      <c r="A69" s="7" t="s">
        <v>24</v>
      </c>
      <c r="B69" s="99">
        <f t="shared" ref="B69:G69" si="20">(B51/$G$51)</f>
        <v>5.4775049415148262E-2</v>
      </c>
      <c r="C69" s="99">
        <f t="shared" si="20"/>
        <v>8.2563834526820409E-2</v>
      </c>
      <c r="D69" s="99">
        <f t="shared" si="20"/>
        <v>0.3182886154344835</v>
      </c>
      <c r="E69" s="99">
        <f t="shared" si="20"/>
        <v>0.28512838253567913</v>
      </c>
      <c r="F69" s="99">
        <f t="shared" si="20"/>
        <v>0.25924411808786874</v>
      </c>
      <c r="G69" s="100">
        <f t="shared" si="20"/>
        <v>1</v>
      </c>
    </row>
    <row r="70" spans="1:7" x14ac:dyDescent="0.25">
      <c r="A70" s="11" t="s">
        <v>32</v>
      </c>
      <c r="B70" s="99">
        <f t="shared" ref="B70:G70" si="21">(B52/$G$52)</f>
        <v>0.20246413843577585</v>
      </c>
      <c r="C70" s="99">
        <f t="shared" si="21"/>
        <v>0.25839625882863693</v>
      </c>
      <c r="D70" s="99">
        <f t="shared" si="21"/>
        <v>7.9736752605685787E-2</v>
      </c>
      <c r="E70" s="99">
        <f t="shared" si="21"/>
        <v>0.13105880747970844</v>
      </c>
      <c r="F70" s="99">
        <f t="shared" si="21"/>
        <v>0.32834404265019307</v>
      </c>
      <c r="G70" s="100">
        <f t="shared" si="21"/>
        <v>1</v>
      </c>
    </row>
    <row r="71" spans="1:7" ht="15.75" thickBot="1" x14ac:dyDescent="0.3">
      <c r="A71" s="12" t="s">
        <v>47</v>
      </c>
      <c r="B71" s="101">
        <f t="shared" ref="B71:G71" si="22">(B53/$G$53)</f>
        <v>0.13316451804813886</v>
      </c>
      <c r="C71" s="101">
        <f t="shared" si="22"/>
        <v>0.127455402837959</v>
      </c>
      <c r="D71" s="101">
        <f t="shared" si="22"/>
        <v>0.2276434414918373</v>
      </c>
      <c r="E71" s="101">
        <f t="shared" si="22"/>
        <v>0.21836080131279256</v>
      </c>
      <c r="F71" s="101">
        <f t="shared" si="22"/>
        <v>0.29337583630927228</v>
      </c>
      <c r="G71" s="102">
        <f t="shared" si="22"/>
        <v>1</v>
      </c>
    </row>
  </sheetData>
  <mergeCells count="4">
    <mergeCell ref="A37:G37"/>
    <mergeCell ref="A55:G55"/>
    <mergeCell ref="A19:L19"/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workbookViewId="0">
      <selection activeCell="B76" sqref="B76"/>
    </sheetView>
  </sheetViews>
  <sheetFormatPr baseColWidth="10" defaultRowHeight="15" x14ac:dyDescent="0.25"/>
  <cols>
    <col min="1" max="1" width="19.140625" customWidth="1"/>
    <col min="8" max="8" width="17.28515625" customWidth="1"/>
  </cols>
  <sheetData>
    <row r="1" spans="1:8" ht="15.75" thickBot="1" x14ac:dyDescent="0.3">
      <c r="A1" s="241" t="s">
        <v>58</v>
      </c>
      <c r="B1" s="241"/>
      <c r="C1" s="241"/>
      <c r="D1" s="241"/>
      <c r="E1" s="241"/>
      <c r="F1" s="241"/>
    </row>
    <row r="2" spans="1:8" x14ac:dyDescent="0.25">
      <c r="A2" s="3" t="s">
        <v>47</v>
      </c>
      <c r="B2" s="4"/>
      <c r="C2" s="5" t="s">
        <v>2</v>
      </c>
      <c r="D2" s="5" t="s">
        <v>3</v>
      </c>
      <c r="E2" s="5" t="s">
        <v>4</v>
      </c>
      <c r="F2" s="6" t="s">
        <v>5</v>
      </c>
      <c r="H2" s="146" t="s">
        <v>93</v>
      </c>
    </row>
    <row r="3" spans="1:8" x14ac:dyDescent="0.25">
      <c r="A3" s="7" t="s">
        <v>6</v>
      </c>
      <c r="B3" s="8" t="s">
        <v>7</v>
      </c>
      <c r="C3" s="20">
        <f xml:space="preserve"> + 'POB5.50 (+)'!C41+'EMISIONES CO2 (+)'!C42+'MORT (+)'!C42+'DESN (+)'!C42+'DESAG (+)'!C65+'AGUA (+)'!C64+'EDPRIM (+)'!C40+'EDSEC (+)'!C42+'INF (+)'!C42+'JUBIL (-)'!C42</f>
        <v>0.25909204396677199</v>
      </c>
      <c r="D3" s="20">
        <f xml:space="preserve"> + 'POB5.50 (+)'!D41+'EMISIONES CO2 (+)'!D42+'MORT (+)'!D42+'DESN (+)'!D42+'DESAG (+)'!D65+'AGUA (+)'!D64+'EDPRIM (+)'!D40+'EDSEC (+)'!D42+'INF (+)'!D42+'JUBIL (-)'!D42</f>
        <v>0.21374867966862438</v>
      </c>
      <c r="E3" s="20">
        <f xml:space="preserve"> + 'POB5.50 (+)'!E41+'EMISIONES CO2 (+)'!E42+'MORT (+)'!E42+'DESN (+)'!E42+'DESAG (+)'!E65+'AGUA (+)'!E64+'EDPRIM (+)'!E40+'EDSEC (+)'!E42+'INF (+)'!E42+'JUBIL (-)'!E42</f>
        <v>0.18428337557732988</v>
      </c>
      <c r="F3" s="21">
        <f xml:space="preserve"> + 'POB5.50 (+)'!F41+'EMISIONES CO2 (+)'!F42+'MORT (+)'!F42+'DESN (+)'!F42+'DESAG (+)'!F65+'AGUA (+)'!F64+'EDPRIM (+)'!F40+'EDSEC (+)'!F42+'INF (+)'!F42+'JUBIL (-)'!F42</f>
        <v>0.16960657358054737</v>
      </c>
      <c r="H3" s="158">
        <f>(F3/C3*1-1)</f>
        <v>-0.34538100443447406</v>
      </c>
    </row>
    <row r="4" spans="1:8" x14ac:dyDescent="0.25">
      <c r="A4" s="7" t="s">
        <v>8</v>
      </c>
      <c r="B4" s="8" t="s">
        <v>9</v>
      </c>
      <c r="C4" s="20">
        <f xml:space="preserve"> + 'POB5.50 (+)'!C42+'EMISIONES CO2 (+)'!C43+'MORT (+)'!C43+'DESN (+)'!C43+'DESAG (+)'!C66+'AGUA (+)'!C65+'EDPRIM (+)'!C41+'EDSEC (+)'!C43+'INF (+)'!C43+'JUBIL (-)'!C43</f>
        <v>0.5619528633816635</v>
      </c>
      <c r="D4" s="20">
        <f xml:space="preserve"> + 'POB5.50 (+)'!D42+'EMISIONES CO2 (+)'!D43+'MORT (+)'!D43+'DESN (+)'!D43+'DESAG (+)'!D66+'AGUA (+)'!D65+'EDPRIM (+)'!D41+'EDSEC (+)'!D43+'INF (+)'!D43+'JUBIL (-)'!D43</f>
        <v>0.46848297970133579</v>
      </c>
      <c r="E4" s="20">
        <f xml:space="preserve"> + 'POB5.50 (+)'!E42+'EMISIONES CO2 (+)'!E43+'MORT (+)'!E43+'DESN (+)'!E43+'DESAG (+)'!E66+'AGUA (+)'!E65+'EDPRIM (+)'!E41+'EDSEC (+)'!E43+'INF (+)'!E43+'JUBIL (-)'!E43</f>
        <v>0.42441673977895594</v>
      </c>
      <c r="F4" s="21">
        <f xml:space="preserve"> + 'POB5.50 (+)'!F42+'EMISIONES CO2 (+)'!F43+'MORT (+)'!F43+'DESN (+)'!F43+'DESAG (+)'!F66+'AGUA (+)'!F65+'EDPRIM (+)'!F41+'EDSEC (+)'!F43+'INF (+)'!F43+'JUBIL (-)'!F43</f>
        <v>0.38792546155335289</v>
      </c>
      <c r="H4" s="158">
        <f t="shared" ref="H4:H17" si="0">(F4/C4*1-1)</f>
        <v>-0.3096832726877945</v>
      </c>
    </row>
    <row r="5" spans="1:8" x14ac:dyDescent="0.25">
      <c r="A5" s="7" t="s">
        <v>10</v>
      </c>
      <c r="B5" s="8" t="s">
        <v>11</v>
      </c>
      <c r="C5" s="20">
        <f xml:space="preserve"> + 'POB5.50 (+)'!C43+'EMISIONES CO2 (+)'!C44+'MORT (+)'!C44+'DESN (+)'!C44+'DESAG (+)'!C67+'AGUA (+)'!C66+'EDPRIM (+)'!C42+'EDSEC (+)'!C44+'INF (+)'!C44+'JUBIL (-)'!C44</f>
        <v>0.33160877361276758</v>
      </c>
      <c r="D5" s="20">
        <f xml:space="preserve"> + 'POB5.50 (+)'!D43+'EMISIONES CO2 (+)'!D44+'MORT (+)'!D44+'DESN (+)'!D44+'DESAG (+)'!D67+'AGUA (+)'!D66+'EDPRIM (+)'!D42+'EDSEC (+)'!D44+'INF (+)'!D44+'JUBIL (-)'!D44</f>
        <v>0.29096362987813773</v>
      </c>
      <c r="E5" s="20">
        <f xml:space="preserve"> + 'POB5.50 (+)'!E43+'EMISIONES CO2 (+)'!E44+'MORT (+)'!E44+'DESN (+)'!E44+'DESAG (+)'!E67+'AGUA (+)'!E66+'EDPRIM (+)'!E42+'EDSEC (+)'!E44+'INF (+)'!E44+'JUBIL (-)'!E44</f>
        <v>0.24936527633036148</v>
      </c>
      <c r="F5" s="21">
        <f xml:space="preserve"> + 'POB5.50 (+)'!F43+'EMISIONES CO2 (+)'!F44+'MORT (+)'!F44+'DESN (+)'!F44+'DESAG (+)'!F67+'AGUA (+)'!F66+'EDPRIM (+)'!F42+'EDSEC (+)'!F44+'INF (+)'!F44+'JUBIL (-)'!F44</f>
        <v>0.23721377844000788</v>
      </c>
      <c r="H5" s="158">
        <f t="shared" si="0"/>
        <v>-0.28465771319726418</v>
      </c>
    </row>
    <row r="6" spans="1:8" x14ac:dyDescent="0.25">
      <c r="A6" s="7" t="s">
        <v>12</v>
      </c>
      <c r="B6" s="8" t="s">
        <v>13</v>
      </c>
      <c r="C6" s="20">
        <f xml:space="preserve"> + 'POB5.50 (+)'!C44+'EMISIONES CO2 (+)'!C45+'MORT (+)'!C45+'DESN (+)'!C45+'DESAG (+)'!C68+'AGUA (+)'!C67+'EDPRIM (+)'!C43+'EDSEC (+)'!C45+'INF (+)'!C45+'JUBIL (-)'!C45</f>
        <v>0.17352294785748085</v>
      </c>
      <c r="D6" s="20">
        <f xml:space="preserve"> + 'POB5.50 (+)'!D44+'EMISIONES CO2 (+)'!D45+'MORT (+)'!D45+'DESN (+)'!D45+'DESAG (+)'!D68+'AGUA (+)'!D67+'EDPRIM (+)'!D43+'EDSEC (+)'!D45+'INF (+)'!D45+'JUBIL (-)'!D45</f>
        <v>0.15390078479601965</v>
      </c>
      <c r="E6" s="20">
        <f xml:space="preserve"> + 'POB5.50 (+)'!E44+'EMISIONES CO2 (+)'!E45+'MORT (+)'!E45+'DESN (+)'!E45+'DESAG (+)'!E68+'AGUA (+)'!E67+'EDPRIM (+)'!E43+'EDSEC (+)'!E45+'INF (+)'!E45+'JUBIL (-)'!E45</f>
        <v>0.13501720141172568</v>
      </c>
      <c r="F6" s="21">
        <f xml:space="preserve"> + 'POB5.50 (+)'!F44+'EMISIONES CO2 (+)'!F45+'MORT (+)'!F45+'DESN (+)'!F45+'DESAG (+)'!F68+'AGUA (+)'!F67+'EDPRIM (+)'!F43+'EDSEC (+)'!F45+'INF (+)'!F45+'JUBIL (-)'!F45</f>
        <v>0.11150108059780753</v>
      </c>
      <c r="H6" s="158">
        <f t="shared" si="0"/>
        <v>-0.35742746435251649</v>
      </c>
    </row>
    <row r="7" spans="1:8" x14ac:dyDescent="0.25">
      <c r="A7" s="7" t="s">
        <v>14</v>
      </c>
      <c r="B7" s="8" t="s">
        <v>15</v>
      </c>
      <c r="C7" s="20">
        <f xml:space="preserve"> + 'POB5.50 (+)'!C45+'EMISIONES CO2 (+)'!C46+'MORT (+)'!C46+'DESN (+)'!C46+'DESAG (+)'!C69+'AGUA (+)'!C68+'EDPRIM (+)'!C44+'EDSEC (+)'!C46+'INF (+)'!C46+'JUBIL (-)'!C46</f>
        <v>0.38328595614770483</v>
      </c>
      <c r="D7" s="20">
        <f xml:space="preserve"> + 'POB5.50 (+)'!D45+'EMISIONES CO2 (+)'!D46+'MORT (+)'!D46+'DESN (+)'!D46+'DESAG (+)'!D69+'AGUA (+)'!D68+'EDPRIM (+)'!D44+'EDSEC (+)'!D46+'INF (+)'!D46+'JUBIL (-)'!D46</f>
        <v>0.35062824098618561</v>
      </c>
      <c r="E7" s="20">
        <f xml:space="preserve"> + 'POB5.50 (+)'!E45+'EMISIONES CO2 (+)'!E46+'MORT (+)'!E46+'DESN (+)'!E46+'DESAG (+)'!E69+'AGUA (+)'!E68+'EDPRIM (+)'!E44+'EDSEC (+)'!E46+'INF (+)'!E46+'JUBIL (-)'!E46</f>
        <v>0.33145858418491886</v>
      </c>
      <c r="F7" s="21">
        <f xml:space="preserve"> + 'POB5.50 (+)'!F45+'EMISIONES CO2 (+)'!F46+'MORT (+)'!F46+'DESN (+)'!F46+'DESAG (+)'!F69+'AGUA (+)'!F68+'EDPRIM (+)'!F44+'EDSEC (+)'!F46+'INF (+)'!F46+'JUBIL (-)'!F46</f>
        <v>0.29853526860720969</v>
      </c>
      <c r="H7" s="158">
        <f t="shared" si="0"/>
        <v>-0.22111607842953485</v>
      </c>
    </row>
    <row r="8" spans="1:8" x14ac:dyDescent="0.25">
      <c r="A8" s="7" t="s">
        <v>16</v>
      </c>
      <c r="B8" s="8" t="s">
        <v>17</v>
      </c>
      <c r="C8" s="20">
        <f xml:space="preserve"> + 'POB5.50 (+)'!C46+'EMISIONES CO2 (+)'!C47+'MORT (+)'!C47+'DESN (+)'!C47+'DESAG (+)'!C70+'AGUA (+)'!C69+'EDPRIM (+)'!C45+'EDSEC (+)'!C47+'INF (+)'!C47+'JUBIL (-)'!C47</f>
        <v>0.26707683461847176</v>
      </c>
      <c r="D8" s="20">
        <f xml:space="preserve"> + 'POB5.50 (+)'!D46+'EMISIONES CO2 (+)'!D47+'MORT (+)'!D47+'DESN (+)'!D47+'DESAG (+)'!D70+'AGUA (+)'!D69+'EDPRIM (+)'!D45+'EDSEC (+)'!D47+'INF (+)'!D47+'JUBIL (-)'!D47</f>
        <v>0.22660809766843498</v>
      </c>
      <c r="E8" s="20">
        <f xml:space="preserve"> + 'POB5.50 (+)'!E46+'EMISIONES CO2 (+)'!E47+'MORT (+)'!E47+'DESN (+)'!E47+'DESAG (+)'!E70+'AGUA (+)'!E69+'EDPRIM (+)'!E45+'EDSEC (+)'!E47+'INF (+)'!E47+'JUBIL (-)'!E47</f>
        <v>0.2032303342436165</v>
      </c>
      <c r="F8" s="21">
        <f xml:space="preserve"> + 'POB5.50 (+)'!F46+'EMISIONES CO2 (+)'!F47+'MORT (+)'!F47+'DESN (+)'!F47+'DESAG (+)'!F70+'AGUA (+)'!F69+'EDPRIM (+)'!F45+'EDSEC (+)'!F47+'INF (+)'!F47+'JUBIL (-)'!F47</f>
        <v>0.17999765650672728</v>
      </c>
      <c r="H8" s="158">
        <f t="shared" si="0"/>
        <v>-0.32604541773958051</v>
      </c>
    </row>
    <row r="9" spans="1:8" x14ac:dyDescent="0.25">
      <c r="A9" s="7" t="s">
        <v>18</v>
      </c>
      <c r="B9" s="8" t="s">
        <v>19</v>
      </c>
      <c r="C9" s="20">
        <f xml:space="preserve"> + 'POB5.50 (+)'!C47+'EMISIONES CO2 (+)'!C48+'MORT (+)'!C48+'DESN (+)'!C48+'DESAG (+)'!C71+'AGUA (+)'!C70+'EDPRIM (+)'!C46+'EDSEC (+)'!C48+'INF (+)'!C48+'JUBIL (-)'!C48</f>
        <v>0.64215207335962321</v>
      </c>
      <c r="D9" s="20">
        <f xml:space="preserve"> + 'POB5.50 (+)'!D47+'EMISIONES CO2 (+)'!D48+'MORT (+)'!D48+'DESN (+)'!D48+'DESAG (+)'!D71+'AGUA (+)'!D70+'EDPRIM (+)'!D46+'EDSEC (+)'!D48+'INF (+)'!D48+'JUBIL (-)'!D48</f>
        <v>0.55438858283327253</v>
      </c>
      <c r="E9" s="20">
        <f xml:space="preserve"> + 'POB5.50 (+)'!E47+'EMISIONES CO2 (+)'!E48+'MORT (+)'!E48+'DESN (+)'!E48+'DESAG (+)'!E71+'AGUA (+)'!E70+'EDPRIM (+)'!E46+'EDSEC (+)'!E48+'INF (+)'!E48+'JUBIL (-)'!E48</f>
        <v>0.54789343356724429</v>
      </c>
      <c r="F9" s="21">
        <f xml:space="preserve"> + 'POB5.50 (+)'!F47+'EMISIONES CO2 (+)'!F48+'MORT (+)'!F48+'DESN (+)'!F48+'DESAG (+)'!F71+'AGUA (+)'!F70+'EDPRIM (+)'!F46+'EDSEC (+)'!F48+'INF (+)'!F48+'JUBIL (-)'!F48</f>
        <v>0.53624891026585886</v>
      </c>
      <c r="H9" s="158">
        <f t="shared" si="0"/>
        <v>-0.16491913284605342</v>
      </c>
    </row>
    <row r="10" spans="1:8" x14ac:dyDescent="0.25">
      <c r="A10" s="7" t="s">
        <v>26</v>
      </c>
      <c r="B10" s="8" t="s">
        <v>27</v>
      </c>
      <c r="C10" s="20">
        <f xml:space="preserve"> + 'POB5.50 (+)'!C48+'EMISIONES CO2 (+)'!C49+'MORT (+)'!C49+'DESN (+)'!C49+'DESAG (+)'!C72+'AGUA (+)'!C71+'EDPRIM (+)'!C47+'EDSEC (+)'!C49+'INF (+)'!C49+'JUBIL (-)'!C49</f>
        <v>0.47911195421894243</v>
      </c>
      <c r="D10" s="20">
        <f xml:space="preserve"> + 'POB5.50 (+)'!D48+'EMISIONES CO2 (+)'!D49+'MORT (+)'!D49+'DESN (+)'!D49+'DESAG (+)'!D72+'AGUA (+)'!D71+'EDPRIM (+)'!D47+'EDSEC (+)'!D49+'INF (+)'!D49+'JUBIL (-)'!D49</f>
        <v>0.46964248836831812</v>
      </c>
      <c r="E10" s="20">
        <f xml:space="preserve"> + 'POB5.50 (+)'!E48+'EMISIONES CO2 (+)'!E49+'MORT (+)'!E49+'DESN (+)'!E49+'DESAG (+)'!E72+'AGUA (+)'!E71+'EDPRIM (+)'!E47+'EDSEC (+)'!E49+'INF (+)'!E49+'JUBIL (-)'!E49</f>
        <v>0.45372436918224252</v>
      </c>
      <c r="F10" s="21">
        <f xml:space="preserve"> + 'POB5.50 (+)'!F48+'EMISIONES CO2 (+)'!F49+'MORT (+)'!F49+'DESN (+)'!F49+'DESAG (+)'!F72+'AGUA (+)'!F71+'EDPRIM (+)'!F47+'EDSEC (+)'!F49+'INF (+)'!F49+'JUBIL (-)'!F49</f>
        <v>0.40560020584922762</v>
      </c>
      <c r="H10" s="158">
        <f>(F10/C10*1-1)</f>
        <v>-0.15343334208714343</v>
      </c>
    </row>
    <row r="11" spans="1:8" x14ac:dyDescent="0.25">
      <c r="A11" s="7" t="s">
        <v>28</v>
      </c>
      <c r="B11" s="8" t="s">
        <v>29</v>
      </c>
      <c r="C11" s="20">
        <f xml:space="preserve"> + 'POB5.50 (+)'!C49+'EMISIONES CO2 (+)'!C50+'MORT (+)'!C50+'DESN (+)'!C50+'DESAG (+)'!C73+'AGUA (+)'!C72+'EDPRIM (+)'!C48+'EDSEC (+)'!C50+'INF (+)'!C50+'JUBIL (-)'!C50</f>
        <v>0.65556425641268568</v>
      </c>
      <c r="D11" s="20">
        <f xml:space="preserve"> + 'POB5.50 (+)'!D49+'EMISIONES CO2 (+)'!D50+'MORT (+)'!D50+'DESN (+)'!D50+'DESAG (+)'!D73+'AGUA (+)'!D72+'EDPRIM (+)'!D48+'EDSEC (+)'!D50+'INF (+)'!D50+'JUBIL (-)'!D50</f>
        <v>0.62038384183534834</v>
      </c>
      <c r="E11" s="20">
        <f xml:space="preserve"> + 'POB5.50 (+)'!E49+'EMISIONES CO2 (+)'!E50+'MORT (+)'!E50+'DESN (+)'!E50+'DESAG (+)'!E73+'AGUA (+)'!E72+'EDPRIM (+)'!E48+'EDSEC (+)'!E50+'INF (+)'!E50+'JUBIL (-)'!E50</f>
        <v>0.58669069318822409</v>
      </c>
      <c r="F11" s="21">
        <f xml:space="preserve"> + 'POB5.50 (+)'!F49+'EMISIONES CO2 (+)'!F50+'MORT (+)'!F50+'DESN (+)'!F50+'DESAG (+)'!F73+'AGUA (+)'!F72+'EDPRIM (+)'!F48+'EDSEC (+)'!F50+'INF (+)'!F50+'JUBIL (-)'!F50</f>
        <v>0.54371636893053243</v>
      </c>
      <c r="H11" s="158">
        <f t="shared" si="0"/>
        <v>-0.17061315712085379</v>
      </c>
    </row>
    <row r="12" spans="1:8" x14ac:dyDescent="0.25">
      <c r="A12" s="7" t="s">
        <v>20</v>
      </c>
      <c r="B12" s="8" t="s">
        <v>21</v>
      </c>
      <c r="C12" s="20">
        <f xml:space="preserve"> + 'POB5.50 (+)'!C50+'EMISIONES CO2 (+)'!C51+'MORT (+)'!C51+'DESN (+)'!C51+'DESAG (+)'!C74+'AGUA (+)'!C73+'EDPRIM (+)'!C49+'EDSEC (+)'!C51+'INF (+)'!C51+'JUBIL (-)'!C51</f>
        <v>0.35984346751655649</v>
      </c>
      <c r="D12" s="20">
        <f xml:space="preserve"> + 'POB5.50 (+)'!D50+'EMISIONES CO2 (+)'!D51+'MORT (+)'!D51+'DESN (+)'!D51+'DESAG (+)'!D74+'AGUA (+)'!D73+'EDPRIM (+)'!D49+'EDSEC (+)'!D51+'INF (+)'!D51+'JUBIL (-)'!D51</f>
        <v>0.31282417935056817</v>
      </c>
      <c r="E12" s="20">
        <f xml:space="preserve"> + 'POB5.50 (+)'!E50+'EMISIONES CO2 (+)'!E51+'MORT (+)'!E51+'DESN (+)'!E51+'DESAG (+)'!E74+'AGUA (+)'!E73+'EDPRIM (+)'!E49+'EDSEC (+)'!E51+'INF (+)'!E51+'JUBIL (-)'!E51</f>
        <v>0.29443492284018485</v>
      </c>
      <c r="F12" s="21">
        <f xml:space="preserve"> + 'POB5.50 (+)'!F50+'EMISIONES CO2 (+)'!F51+'MORT (+)'!F51+'DESN (+)'!F51+'DESAG (+)'!F74+'AGUA (+)'!F73+'EDPRIM (+)'!F49+'EDSEC (+)'!F51+'INF (+)'!F51+'JUBIL (-)'!F51</f>
        <v>0.24610871562373093</v>
      </c>
      <c r="H12" s="158">
        <f t="shared" si="0"/>
        <v>-0.31606729636572484</v>
      </c>
    </row>
    <row r="13" spans="1:8" x14ac:dyDescent="0.25">
      <c r="A13" s="7" t="s">
        <v>30</v>
      </c>
      <c r="B13" s="8" t="s">
        <v>31</v>
      </c>
      <c r="C13" s="20">
        <f xml:space="preserve"> + 'POB5.50 (+)'!C51+'EMISIONES CO2 (+)'!C52+'MORT (+)'!C52+'DESN (+)'!C52+'DESAG (+)'!C75+'AGUA (+)'!C74+'EDPRIM (+)'!C50+'EDSEC (+)'!C52+'INF (+)'!C52+'JUBIL (-)'!C52</f>
        <v>0.54581130773974507</v>
      </c>
      <c r="D13" s="20">
        <f xml:space="preserve"> + 'POB5.50 (+)'!D51+'EMISIONES CO2 (+)'!D52+'MORT (+)'!D52+'DESN (+)'!D52+'DESAG (+)'!D75+'AGUA (+)'!D74+'EDPRIM (+)'!D50+'EDSEC (+)'!D52+'INF (+)'!D52+'JUBIL (-)'!D52</f>
        <v>0.51177121146645477</v>
      </c>
      <c r="E13" s="20">
        <f xml:space="preserve"> + 'POB5.50 (+)'!E51+'EMISIONES CO2 (+)'!E52+'MORT (+)'!E52+'DESN (+)'!E52+'DESAG (+)'!E75+'AGUA (+)'!E74+'EDPRIM (+)'!E50+'EDSEC (+)'!E52+'INF (+)'!E52+'JUBIL (-)'!E52</f>
        <v>0.46175236174903683</v>
      </c>
      <c r="F13" s="21">
        <f xml:space="preserve"> + 'POB5.50 (+)'!F51+'EMISIONES CO2 (+)'!F52+'MORT (+)'!F52+'DESN (+)'!F52+'DESAG (+)'!F75+'AGUA (+)'!F74+'EDPRIM (+)'!F50+'EDSEC (+)'!F52+'INF (+)'!F52+'JUBIL (-)'!F52</f>
        <v>0.4054622564634478</v>
      </c>
      <c r="H13" s="158">
        <f t="shared" si="0"/>
        <v>-0.25713840898147677</v>
      </c>
    </row>
    <row r="14" spans="1:8" x14ac:dyDescent="0.25">
      <c r="A14" s="7" t="s">
        <v>22</v>
      </c>
      <c r="B14" s="8" t="s">
        <v>23</v>
      </c>
      <c r="C14" s="20">
        <f xml:space="preserve"> + 'POB5.50 (+)'!C52+'EMISIONES CO2 (+)'!C53+'MORT (+)'!C53+'DESN (+)'!C53+'DESAG (+)'!C76+'AGUA (+)'!C75+'EDPRIM (+)'!C51+'EDSEC (+)'!C53+'INF (+)'!C53+'JUBIL (-)'!C53</f>
        <v>0.50024410261689756</v>
      </c>
      <c r="D14" s="20">
        <f xml:space="preserve"> + 'POB5.50 (+)'!D52+'EMISIONES CO2 (+)'!D53+'MORT (+)'!D53+'DESN (+)'!D53+'DESAG (+)'!D76+'AGUA (+)'!D75+'EDPRIM (+)'!D51+'EDSEC (+)'!D53+'INF (+)'!D53+'JUBIL (-)'!D53</f>
        <v>0.45751342919273985</v>
      </c>
      <c r="E14" s="20">
        <f xml:space="preserve"> + 'POB5.50 (+)'!E52+'EMISIONES CO2 (+)'!E53+'MORT (+)'!E53+'DESN (+)'!E53+'DESAG (+)'!E76+'AGUA (+)'!E75+'EDPRIM (+)'!E51+'EDSEC (+)'!E53+'INF (+)'!E53+'JUBIL (-)'!E53</f>
        <v>0.3662840890414058</v>
      </c>
      <c r="F14" s="21">
        <f xml:space="preserve"> + 'POB5.50 (+)'!F52+'EMISIONES CO2 (+)'!F53+'MORT (+)'!F53+'DESN (+)'!F53+'DESAG (+)'!F76+'AGUA (+)'!F75+'EDPRIM (+)'!F51+'EDSEC (+)'!F53+'INF (+)'!F53+'JUBIL (-)'!F53</f>
        <v>0.30909279356080238</v>
      </c>
      <c r="H14" s="158">
        <f t="shared" si="0"/>
        <v>-0.38211606704834011</v>
      </c>
    </row>
    <row r="15" spans="1:8" x14ac:dyDescent="0.25">
      <c r="A15" s="7" t="s">
        <v>24</v>
      </c>
      <c r="B15" s="8" t="s">
        <v>25</v>
      </c>
      <c r="C15" s="20">
        <f xml:space="preserve"> + 'POB5.50 (+)'!C53+'EMISIONES CO2 (+)'!C54+'MORT (+)'!C54+'DESN (+)'!C54+'DESAG (+)'!C77+'AGUA (+)'!C76+'EDPRIM (+)'!C52+'EDSEC (+)'!C54+'INF (+)'!C54+'JUBIL (-)'!C54</f>
        <v>0.19557016462220933</v>
      </c>
      <c r="D15" s="20">
        <f xml:space="preserve"> + 'POB5.50 (+)'!D53+'EMISIONES CO2 (+)'!D54+'MORT (+)'!D54+'DESN (+)'!D54+'DESAG (+)'!D77+'AGUA (+)'!D76+'EDPRIM (+)'!D52+'EDSEC (+)'!D54+'INF (+)'!D54+'JUBIL (-)'!D54</f>
        <v>0.19481041924072287</v>
      </c>
      <c r="E15" s="20">
        <f xml:space="preserve"> + 'POB5.50 (+)'!E53+'EMISIONES CO2 (+)'!E54+'MORT (+)'!E54+'DESN (+)'!E54+'DESAG (+)'!E77+'AGUA (+)'!E76+'EDPRIM (+)'!E52+'EDSEC (+)'!E54+'INF (+)'!E54+'JUBIL (-)'!E54</f>
        <v>0.17485639684561075</v>
      </c>
      <c r="F15" s="21">
        <f xml:space="preserve"> + 'POB5.50 (+)'!F53+'EMISIONES CO2 (+)'!F54+'MORT (+)'!F54+'DESN (+)'!F54+'DESAG (+)'!F77+'AGUA (+)'!F76+'EDPRIM (+)'!F52+'EDSEC (+)'!F54+'INF (+)'!F54+'JUBIL (-)'!F54</f>
        <v>0.15117766019530443</v>
      </c>
      <c r="H15" s="158">
        <f t="shared" si="0"/>
        <v>-0.22699016750668322</v>
      </c>
    </row>
    <row r="16" spans="1:8" x14ac:dyDescent="0.25">
      <c r="A16" s="11" t="s">
        <v>32</v>
      </c>
      <c r="B16" s="8" t="s">
        <v>33</v>
      </c>
      <c r="C16" s="20">
        <f xml:space="preserve"> + 'POB5.50 (+)'!C54+'EMISIONES CO2 (+)'!C55+'MORT (+)'!C55+'DESN (+)'!C55+'DESAG (+)'!C78+'AGUA (+)'!C77+'EDPRIM (+)'!C53+'EDSEC (+)'!C55+'INF (+)'!C55+'JUBIL (-)'!C55</f>
        <v>0.35200037136019713</v>
      </c>
      <c r="D16" s="20">
        <f xml:space="preserve"> + 'POB5.50 (+)'!D54+'EMISIONES CO2 (+)'!D55+'MORT (+)'!D55+'DESN (+)'!D55+'DESAG (+)'!D78+'AGUA (+)'!D77+'EDPRIM (+)'!D53+'EDSEC (+)'!D55+'INF (+)'!D55+'JUBIL (-)'!D55</f>
        <v>0.27553994081532618</v>
      </c>
      <c r="E16" s="20">
        <f xml:space="preserve"> + 'POB5.50 (+)'!E54+'EMISIONES CO2 (+)'!E55+'MORT (+)'!E55+'DESN (+)'!E55+'DESAG (+)'!E78+'AGUA (+)'!E77+'EDPRIM (+)'!E53+'EDSEC (+)'!E55+'INF (+)'!E55+'JUBIL (-)'!E55</f>
        <v>0.40170109962514866</v>
      </c>
      <c r="F16" s="21">
        <f xml:space="preserve"> + 'POB5.50 (+)'!F54+'EMISIONES CO2 (+)'!F55+'MORT (+)'!F55+'DESN (+)'!F55+'DESAG (+)'!F78+'AGUA (+)'!F77+'EDPRIM (+)'!F53+'EDSEC (+)'!F55+'INF (+)'!F55+'JUBIL (-)'!F55</f>
        <v>0.29286846621445661</v>
      </c>
      <c r="H16" s="158">
        <f t="shared" si="0"/>
        <v>-0.16798818966367413</v>
      </c>
    </row>
    <row r="17" spans="1:12" ht="15.75" thickBot="1" x14ac:dyDescent="0.3">
      <c r="A17" s="12" t="s">
        <v>47</v>
      </c>
      <c r="B17" s="13" t="s">
        <v>34</v>
      </c>
      <c r="C17" s="72">
        <f xml:space="preserve"> + 'POB5.50 (+)'!C55+'EMISIONES CO2 (+)'!C56+'MORT (+)'!C56+'DESN (+)'!C56+'DESAG (+)'!C79+'AGUA (+)'!C78+'EDPRIM (+)'!C54+'EDSEC (+)'!C56+'INF (+)'!C56+'JUBIL (-)'!C56</f>
        <v>0.38382836002739479</v>
      </c>
      <c r="D17" s="72">
        <f xml:space="preserve"> + 'POB5.50 (+)'!D55+'EMISIONES CO2 (+)'!D56+'MORT (+)'!D56+'DESN (+)'!D56+'DESAG (+)'!D79+'AGUA (+)'!D78+'EDPRIM (+)'!D54+'EDSEC (+)'!D56+'INF (+)'!D56+'JUBIL (-)'!D56</f>
        <v>0.3341502530463708</v>
      </c>
      <c r="E17" s="72">
        <f xml:space="preserve"> + 'POB5.50 (+)'!E55+'EMISIONES CO2 (+)'!E56+'MORT (+)'!E56+'DESN (+)'!E56+'DESAG (+)'!E79+'AGUA (+)'!E78+'EDPRIM (+)'!E54+'EDSEC (+)'!E56+'INF (+)'!E56+'JUBIL (-)'!E56</f>
        <v>0.29372698594077762</v>
      </c>
      <c r="F17" s="73">
        <f xml:space="preserve"> + 'POB5.50 (+)'!F55+'EMISIONES CO2 (+)'!F56+'MORT (+)'!F56+'DESN (+)'!F56+'DESAG (+)'!F79+'AGUA (+)'!F78+'EDPRIM (+)'!F54+'EDSEC (+)'!F56+'INF (+)'!F56+'JUBIL (-)'!F56</f>
        <v>0.26803899124329905</v>
      </c>
      <c r="G17" s="147"/>
      <c r="H17" s="159">
        <f t="shared" si="0"/>
        <v>-0.30166965457120354</v>
      </c>
    </row>
    <row r="19" spans="1:12" ht="20.25" customHeight="1" thickBot="1" x14ac:dyDescent="0.3">
      <c r="A19" s="244" t="s">
        <v>90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 ht="60" x14ac:dyDescent="0.25">
      <c r="A20" s="90" t="s">
        <v>106</v>
      </c>
      <c r="B20" s="88" t="s">
        <v>60</v>
      </c>
      <c r="C20" s="88" t="s">
        <v>61</v>
      </c>
      <c r="D20" s="88" t="s">
        <v>62</v>
      </c>
      <c r="E20" s="88" t="s">
        <v>63</v>
      </c>
      <c r="F20" s="88" t="s">
        <v>64</v>
      </c>
      <c r="G20" s="88" t="s">
        <v>65</v>
      </c>
      <c r="H20" s="88" t="s">
        <v>66</v>
      </c>
      <c r="I20" s="88" t="s">
        <v>67</v>
      </c>
      <c r="J20" s="88" t="s">
        <v>68</v>
      </c>
      <c r="K20" s="88" t="s">
        <v>69</v>
      </c>
      <c r="L20" s="89" t="s">
        <v>70</v>
      </c>
    </row>
    <row r="21" spans="1:12" x14ac:dyDescent="0.25">
      <c r="A21" s="7" t="s">
        <v>6</v>
      </c>
      <c r="B21" s="92">
        <f xml:space="preserve"> 'POB5.50 (+)'!C41</f>
        <v>3.0848484848484854E-2</v>
      </c>
      <c r="C21" s="22">
        <f xml:space="preserve"> 'EMISIONES CO2 (+)'!C42</f>
        <v>1.2785832454627603E-2</v>
      </c>
      <c r="D21" s="22">
        <f xml:space="preserve"> 'MORT (+)'!C42</f>
        <v>1.7515151515151511E-2</v>
      </c>
      <c r="E21" s="22">
        <f xml:space="preserve"> 'DESN (+)'!C42</f>
        <v>1.1612903225806451E-2</v>
      </c>
      <c r="F21" s="22">
        <f xml:space="preserve"> 'DESAG (+)'!C65</f>
        <v>4.9121621621621626E-2</v>
      </c>
      <c r="G21" s="22">
        <f xml:space="preserve"> 'AGUA (+)'!C64</f>
        <v>2.0040080160320531E-3</v>
      </c>
      <c r="H21" s="22">
        <f xml:space="preserve"> 'EDSEC (+)'!C42</f>
        <v>3.8981481481481478E-2</v>
      </c>
      <c r="I21" s="22">
        <f xml:space="preserve"> 'EDPRIM (+)'!C40</f>
        <v>6.4245810055865923E-3</v>
      </c>
      <c r="J21" s="22">
        <f xml:space="preserve"> 'INF (+)'!C42</f>
        <v>5.7575757575757586E-2</v>
      </c>
      <c r="K21" s="22">
        <f xml:space="preserve"> 'JUBIL (-)'!C42</f>
        <v>3.2222222222222228E-2</v>
      </c>
      <c r="L21" s="94">
        <f>SUM(B21:K21)</f>
        <v>0.25909204396677199</v>
      </c>
    </row>
    <row r="22" spans="1:12" x14ac:dyDescent="0.25">
      <c r="A22" s="7" t="s">
        <v>8</v>
      </c>
      <c r="B22" s="92">
        <f xml:space="preserve"> 'POB5.50 (+)'!C42</f>
        <v>5.762626262626263E-2</v>
      </c>
      <c r="C22" s="22">
        <f xml:space="preserve"> 'EMISIONES CO2 (+)'!C43</f>
        <v>1.3113928994078176E-2</v>
      </c>
      <c r="D22" s="22">
        <f xml:space="preserve"> 'MORT (+)'!C43</f>
        <v>7.1414141414141416E-2</v>
      </c>
      <c r="E22" s="22">
        <f xml:space="preserve"> 'DESN (+)'!C43</f>
        <v>9.9354838709677429E-2</v>
      </c>
      <c r="F22" s="22">
        <f xml:space="preserve"> 'DESAG (+)'!C66</f>
        <v>8.4594594594594591E-2</v>
      </c>
      <c r="G22" s="22">
        <f xml:space="preserve"> 'AGUA (+)'!C65</f>
        <v>4.9899799599198401E-2</v>
      </c>
      <c r="H22" s="22">
        <f xml:space="preserve"> 'EDSEC (+)'!C43</f>
        <v>4.4444444444444446E-2</v>
      </c>
      <c r="I22" s="22">
        <f xml:space="preserve"> 'EDPRIM (+)'!C41</f>
        <v>2.5418994413407822E-2</v>
      </c>
      <c r="J22" s="22">
        <f xml:space="preserve"> 'INF (+)'!C43</f>
        <v>8.87121212121212E-2</v>
      </c>
      <c r="K22" s="22">
        <f xml:space="preserve"> 'JUBIL (-)'!C43</f>
        <v>2.7373737373737373E-2</v>
      </c>
      <c r="L22" s="94">
        <f t="shared" ref="L22:L35" si="1">SUM(B22:K22)</f>
        <v>0.5619528633816635</v>
      </c>
    </row>
    <row r="23" spans="1:12" x14ac:dyDescent="0.25">
      <c r="A23" s="7" t="s">
        <v>10</v>
      </c>
      <c r="B23" s="92">
        <f xml:space="preserve"> 'POB5.50 (+)'!C43</f>
        <v>4.0328282828282824E-2</v>
      </c>
      <c r="C23" s="22">
        <f xml:space="preserve"> 'EMISIONES CO2 (+)'!C44</f>
        <v>7.4917206375046085E-3</v>
      </c>
      <c r="D23" s="22">
        <f xml:space="preserve"> 'MORT (+)'!C44</f>
        <v>2.9858585858585862E-2</v>
      </c>
      <c r="E23" s="22">
        <f xml:space="preserve"> 'DESN (+)'!C44</f>
        <v>2.4967741935483873E-2</v>
      </c>
      <c r="F23" s="22">
        <f xml:space="preserve"> 'DESAG (+)'!C67</f>
        <v>7.7027027027027031E-2</v>
      </c>
      <c r="G23" s="22">
        <f xml:space="preserve"> 'AGUA (+)'!C66</f>
        <v>3.8076152304609222E-2</v>
      </c>
      <c r="H23" s="22">
        <f xml:space="preserve"> 'EDSEC (+)'!C44</f>
        <v>4.1666666666666671E-2</v>
      </c>
      <c r="I23" s="22">
        <f xml:space="preserve"> 'EDPRIM (+)'!C42</f>
        <v>1.2849162011173197E-2</v>
      </c>
      <c r="J23" s="22">
        <f xml:space="preserve"> 'INF (+)'!C44</f>
        <v>4.530303030303031E-2</v>
      </c>
      <c r="K23" s="22">
        <f xml:space="preserve"> 'JUBIL (-)'!C44</f>
        <v>1.4040404040404042E-2</v>
      </c>
      <c r="L23" s="94">
        <f t="shared" si="1"/>
        <v>0.33160877361276758</v>
      </c>
    </row>
    <row r="24" spans="1:12" x14ac:dyDescent="0.25">
      <c r="A24" s="7" t="s">
        <v>12</v>
      </c>
      <c r="B24" s="92">
        <f xml:space="preserve"> 'POB5.50 (+)'!C44</f>
        <v>2.9949494949494948E-2</v>
      </c>
      <c r="C24" s="22">
        <f xml:space="preserve"> 'EMISIONES CO2 (+)'!C45</f>
        <v>1.1580272250883412E-2</v>
      </c>
      <c r="D24" s="22">
        <f xml:space="preserve"> 'MORT (+)'!C45</f>
        <v>9.0505050505050502E-3</v>
      </c>
      <c r="E24" s="22">
        <f xml:space="preserve"> 'DESN (+)'!C45</f>
        <v>1.0516129032258063E-2</v>
      </c>
      <c r="F24" s="22">
        <f xml:space="preserve"> 'DESAG (+)'!C68</f>
        <v>1.6756756756756756E-2</v>
      </c>
      <c r="G24" s="22">
        <f xml:space="preserve"> 'AGUA (+)'!C67</f>
        <v>8.6172344689378882E-3</v>
      </c>
      <c r="H24" s="22">
        <f xml:space="preserve"> 'EDSEC (+)'!C45</f>
        <v>2.7592592592592603E-2</v>
      </c>
      <c r="I24" s="22">
        <f xml:space="preserve"> 'EDPRIM (+)'!C43</f>
        <v>2.7932960893854437E-3</v>
      </c>
      <c r="J24" s="22">
        <f xml:space="preserve"> 'INF (+)'!C45</f>
        <v>3.373737373737374E-2</v>
      </c>
      <c r="K24" s="22">
        <f xml:space="preserve"> 'JUBIL (-)'!C45</f>
        <v>2.2929292929292935E-2</v>
      </c>
      <c r="L24" s="94">
        <f t="shared" si="1"/>
        <v>0.17352294785748085</v>
      </c>
    </row>
    <row r="25" spans="1:12" x14ac:dyDescent="0.25">
      <c r="A25" s="7" t="s">
        <v>14</v>
      </c>
      <c r="B25" s="92">
        <f xml:space="preserve"> 'POB5.50 (+)'!C45</f>
        <v>5.3353535353535368E-2</v>
      </c>
      <c r="C25" s="22">
        <f xml:space="preserve"> 'EMISIONES CO2 (+)'!C46</f>
        <v>7.5748134700480019E-3</v>
      </c>
      <c r="D25" s="22">
        <f xml:space="preserve"> 'MORT (+)'!C46</f>
        <v>2.2848484848484851E-2</v>
      </c>
      <c r="E25" s="22">
        <f xml:space="preserve"> 'DESN (+)'!C46</f>
        <v>2.6967741935483871E-2</v>
      </c>
      <c r="F25" s="22">
        <f xml:space="preserve"> 'DESAG (+)'!C69</f>
        <v>1.702702702702702E-2</v>
      </c>
      <c r="G25" s="22">
        <f xml:space="preserve"> 'AGUA (+)'!C68</f>
        <v>1.90380761523046E-2</v>
      </c>
      <c r="H25" s="22">
        <f xml:space="preserve"> 'EDSEC (+)'!C46</f>
        <v>6.4382716049382713E-2</v>
      </c>
      <c r="I25" s="22">
        <f xml:space="preserve"> 'EDPRIM (+)'!C44</f>
        <v>2.5325884543761626E-2</v>
      </c>
      <c r="J25" s="22">
        <f xml:space="preserve"> 'INF (+)'!C46</f>
        <v>6.2929292929292932E-2</v>
      </c>
      <c r="K25" s="22">
        <f xml:space="preserve"> 'JUBIL (-)'!C46</f>
        <v>8.3838383838383837E-2</v>
      </c>
      <c r="L25" s="94">
        <f t="shared" si="1"/>
        <v>0.38328595614770478</v>
      </c>
    </row>
    <row r="26" spans="1:12" x14ac:dyDescent="0.25">
      <c r="A26" s="7" t="s">
        <v>16</v>
      </c>
      <c r="B26" s="92">
        <f xml:space="preserve"> 'POB5.50 (+)'!C46</f>
        <v>2.3212121212121212E-2</v>
      </c>
      <c r="C26" s="22">
        <f xml:space="preserve"> 'EMISIONES CO2 (+)'!C47</f>
        <v>6.9787765780474215E-3</v>
      </c>
      <c r="D26" s="22">
        <f xml:space="preserve"> 'MORT (+)'!C47</f>
        <v>1.0868686868686868E-2</v>
      </c>
      <c r="E26" s="22">
        <f xml:space="preserve"> 'DESN (+)'!C47</f>
        <v>1.4709677419354842E-2</v>
      </c>
      <c r="F26" s="22">
        <f xml:space="preserve"> 'DESAG (+)'!C70</f>
        <v>0.05</v>
      </c>
      <c r="G26" s="22">
        <f xml:space="preserve"> 'AGUA (+)'!C69</f>
        <v>3.3066132264529058E-3</v>
      </c>
      <c r="H26" s="22">
        <f xml:space="preserve"> 'EDSEC (+)'!C47</f>
        <v>5.4999999999999993E-2</v>
      </c>
      <c r="I26" s="22">
        <f xml:space="preserve"> 'EDPRIM (+)'!C45</f>
        <v>9.8696461824953619E-3</v>
      </c>
      <c r="J26" s="22">
        <f xml:space="preserve"> 'INF (+)'!C47</f>
        <v>3.3737373737373746E-2</v>
      </c>
      <c r="K26" s="22">
        <f xml:space="preserve"> 'JUBIL (-)'!C47</f>
        <v>5.9393939393939402E-2</v>
      </c>
      <c r="L26" s="94">
        <f t="shared" si="1"/>
        <v>0.26707683461847176</v>
      </c>
    </row>
    <row r="27" spans="1:12" x14ac:dyDescent="0.25">
      <c r="A27" s="7" t="s">
        <v>18</v>
      </c>
      <c r="B27" s="92">
        <f xml:space="preserve"> 'POB5.50 (+)'!C47</f>
        <v>4.4242424242424243E-2</v>
      </c>
      <c r="C27" s="22">
        <f xml:space="preserve"> 'EMISIONES CO2 (+)'!C48</f>
        <v>6.7463819879277831E-3</v>
      </c>
      <c r="D27" s="22">
        <f xml:space="preserve"> 'MORT (+)'!C48</f>
        <v>4.7474747474747475E-2</v>
      </c>
      <c r="E27" s="22">
        <f xml:space="preserve"> 'DESN (+)'!C48</f>
        <v>5.2645161290322588E-2</v>
      </c>
      <c r="F27" s="22">
        <f xml:space="preserve"> 'DESAG (+)'!C71</f>
        <v>8.2432432432432437E-2</v>
      </c>
      <c r="G27" s="22">
        <f xml:space="preserve"> 'AGUA (+)'!C70</f>
        <v>3.9879759519038077E-2</v>
      </c>
      <c r="H27" s="22">
        <f xml:space="preserve"> 'EDSEC (+)'!C48</f>
        <v>9.8333333333333342E-2</v>
      </c>
      <c r="I27" s="22">
        <f xml:space="preserve"> 'EDPRIM (+)'!C46</f>
        <v>9.8882681564245789E-2</v>
      </c>
      <c r="J27" s="22">
        <f xml:space="preserve"> 'INF (+)'!C48</f>
        <v>8.2323232323232326E-2</v>
      </c>
      <c r="K27" s="22">
        <f xml:space="preserve"> 'JUBIL (-)'!C48</f>
        <v>8.9191919191919197E-2</v>
      </c>
      <c r="L27" s="94">
        <f t="shared" si="1"/>
        <v>0.64215207335962321</v>
      </c>
    </row>
    <row r="28" spans="1:12" x14ac:dyDescent="0.25">
      <c r="A28" s="7" t="s">
        <v>26</v>
      </c>
      <c r="B28" s="92">
        <f xml:space="preserve"> 'POB5.50 (+)'!C48</f>
        <v>4.5353535353535354E-2</v>
      </c>
      <c r="C28" s="22">
        <f xml:space="preserve"> 'EMISIONES CO2 (+)'!C49</f>
        <v>1.0478768262460211E-2</v>
      </c>
      <c r="D28" s="22">
        <f xml:space="preserve"> 'MORT (+)'!C49</f>
        <v>2.8787878787878793E-2</v>
      </c>
      <c r="E28" s="22">
        <f xml:space="preserve"> 'DESN (+)'!C49</f>
        <v>2.8064516129032258E-2</v>
      </c>
      <c r="F28" s="22">
        <f xml:space="preserve"> 'DESAG (+)'!C72</f>
        <v>7.5608108108108113E-2</v>
      </c>
      <c r="G28" s="22">
        <f xml:space="preserve"> 'AGUA (+)'!C71</f>
        <v>3.1863727454909826E-2</v>
      </c>
      <c r="H28" s="22">
        <f xml:space="preserve"> 'EDSEC (+)'!C49</f>
        <v>6.5666666666666679E-2</v>
      </c>
      <c r="I28" s="22">
        <f xml:space="preserve"> 'EDPRIM (+)'!C47</f>
        <v>3.7430167597765372E-2</v>
      </c>
      <c r="J28" s="22">
        <f xml:space="preserve"> 'INF (+)'!C49</f>
        <v>6.9494949494949484E-2</v>
      </c>
      <c r="K28" s="22">
        <f xml:space="preserve"> 'JUBIL (-)'!C49</f>
        <v>8.6363636363636365E-2</v>
      </c>
      <c r="L28" s="94">
        <f t="shared" si="1"/>
        <v>0.47911195421894248</v>
      </c>
    </row>
    <row r="29" spans="1:12" x14ac:dyDescent="0.25">
      <c r="A29" s="7" t="s">
        <v>28</v>
      </c>
      <c r="B29" s="92">
        <f xml:space="preserve"> 'POB5.50 (+)'!C49</f>
        <v>6.0202020202020201E-2</v>
      </c>
      <c r="C29" s="22">
        <f xml:space="preserve"> 'EMISIONES CO2 (+)'!C50</f>
        <v>1.555387873917278E-2</v>
      </c>
      <c r="D29" s="22">
        <f xml:space="preserve"> 'MORT (+)'!C50</f>
        <v>3.3232323232323231E-2</v>
      </c>
      <c r="E29" s="22">
        <f xml:space="preserve"> 'DESN (+)'!C50</f>
        <v>5.5290322580645174E-2</v>
      </c>
      <c r="F29" s="22">
        <f xml:space="preserve"> 'DESAG (+)'!C73</f>
        <v>8.9054054054054074E-2</v>
      </c>
      <c r="G29" s="22">
        <f xml:space="preserve"> 'AGUA (+)'!C72</f>
        <v>9.649298597194389E-2</v>
      </c>
      <c r="H29" s="22">
        <f xml:space="preserve"> 'EDSEC (+)'!C50</f>
        <v>8.8333333333333347E-2</v>
      </c>
      <c r="I29" s="22">
        <f xml:space="preserve"> 'EDPRIM (+)'!C48</f>
        <v>3.296089385474861E-2</v>
      </c>
      <c r="J29" s="22">
        <f xml:space="preserve"> 'INF (+)'!C50</f>
        <v>0.09</v>
      </c>
      <c r="K29" s="22">
        <f xml:space="preserve"> 'JUBIL (-)'!C50</f>
        <v>9.4444444444444442E-2</v>
      </c>
      <c r="L29" s="94">
        <f t="shared" si="1"/>
        <v>0.65556425641268579</v>
      </c>
    </row>
    <row r="30" spans="1:12" x14ac:dyDescent="0.25">
      <c r="A30" s="7" t="s">
        <v>20</v>
      </c>
      <c r="B30" s="92">
        <f xml:space="preserve"> 'POB5.50 (+)'!C50</f>
        <v>4.1952861952861964E-2</v>
      </c>
      <c r="C30" s="22">
        <f xml:space="preserve"> 'EMISIONES CO2 (+)'!C51</f>
        <v>1.2637088267640853E-2</v>
      </c>
      <c r="D30" s="22">
        <f xml:space="preserve"> 'MORT (+)'!C51</f>
        <v>2.3292929292929296E-2</v>
      </c>
      <c r="E30" s="22">
        <f xml:space="preserve"> 'DESN (+)'!C51</f>
        <v>1.2838709677419355E-2</v>
      </c>
      <c r="F30" s="22">
        <f xml:space="preserve"> 'DESAG (+)'!C74</f>
        <v>2.2432432432432436E-2</v>
      </c>
      <c r="G30" s="22">
        <f xml:space="preserve"> 'AGUA (+)'!C73</f>
        <v>1.9539078156312631E-2</v>
      </c>
      <c r="H30" s="22">
        <f xml:space="preserve"> 'EDSEC (+)'!C51</f>
        <v>6.9074074074074079E-2</v>
      </c>
      <c r="I30" s="22">
        <f xml:space="preserve"> 'EDPRIM (+)'!C49</f>
        <v>1.4338919925512103E-2</v>
      </c>
      <c r="J30" s="22">
        <f xml:space="preserve"> 'INF (+)'!C51</f>
        <v>6.2121212121212126E-2</v>
      </c>
      <c r="K30" s="22">
        <f xml:space="preserve"> 'JUBIL (-)'!C51</f>
        <v>8.1616161616161628E-2</v>
      </c>
      <c r="L30" s="94">
        <f t="shared" si="1"/>
        <v>0.35984346751655649</v>
      </c>
    </row>
    <row r="31" spans="1:12" x14ac:dyDescent="0.25">
      <c r="A31" s="7" t="s">
        <v>30</v>
      </c>
      <c r="B31" s="92">
        <f xml:space="preserve"> 'POB5.50 (+)'!C51</f>
        <v>4.0050505050505052E-2</v>
      </c>
      <c r="C31" s="22">
        <f xml:space="preserve"> 'EMISIONES CO2 (+)'!C52</f>
        <v>4.9822249698634746E-3</v>
      </c>
      <c r="D31" s="22">
        <f xml:space="preserve"> 'MORT (+)'!C52</f>
        <v>3.1555555555555552E-2</v>
      </c>
      <c r="E31" s="22">
        <f xml:space="preserve"> 'DESN (+)'!C52</f>
        <v>3.4709677419354844E-2</v>
      </c>
      <c r="F31" s="22">
        <f xml:space="preserve"> 'DESAG (+)'!C75</f>
        <v>0.10945945945945945</v>
      </c>
      <c r="G31" s="22">
        <f xml:space="preserve"> 'AGUA (+)'!C74</f>
        <v>6.803607214428857E-2</v>
      </c>
      <c r="H31" s="22">
        <f xml:space="preserve"> 'EDSEC (+)'!C52</f>
        <v>6.3185185185185164E-2</v>
      </c>
      <c r="I31" s="22">
        <f xml:space="preserve"> 'EDPRIM (+)'!C50</f>
        <v>2.0782122905027945E-2</v>
      </c>
      <c r="J31" s="22">
        <f xml:space="preserve"> 'INF (+)'!C52</f>
        <v>8.7494949494949514E-2</v>
      </c>
      <c r="K31" s="22">
        <f xml:space="preserve"> 'JUBIL (-)'!C52</f>
        <v>8.5555555555555551E-2</v>
      </c>
      <c r="L31" s="94">
        <f t="shared" si="1"/>
        <v>0.54581130773974507</v>
      </c>
    </row>
    <row r="32" spans="1:12" x14ac:dyDescent="0.25">
      <c r="A32" s="7" t="s">
        <v>22</v>
      </c>
      <c r="B32" s="92">
        <f xml:space="preserve"> 'POB5.50 (+)'!C52</f>
        <v>5.0989898989898988E-2</v>
      </c>
      <c r="C32" s="22">
        <f xml:space="preserve"> 'EMISIONES CO2 (+)'!C53</f>
        <v>7.4320595146323528E-3</v>
      </c>
      <c r="D32" s="22">
        <f xml:space="preserve"> 'MORT (+)'!C53</f>
        <v>3.2707070707070705E-2</v>
      </c>
      <c r="E32" s="22">
        <f xml:space="preserve"> 'DESN (+)'!C53</f>
        <v>6.774193548387096E-2</v>
      </c>
      <c r="F32" s="22">
        <f xml:space="preserve"> 'DESAG (+)'!C76</f>
        <v>5.3175675675675688E-2</v>
      </c>
      <c r="G32" s="22">
        <f xml:space="preserve"> 'AGUA (+)'!C75</f>
        <v>6.3727454909819639E-2</v>
      </c>
      <c r="H32" s="22">
        <f xml:space="preserve"> 'EDSEC (+)'!C53</f>
        <v>5.8555555555555555E-2</v>
      </c>
      <c r="I32" s="22">
        <f xml:space="preserve"> 'EDPRIM (+)'!C51</f>
        <v>1.0055865921787721E-2</v>
      </c>
      <c r="J32" s="22">
        <f xml:space="preserve"> 'INF (+)'!C53</f>
        <v>8.1515151515151513E-2</v>
      </c>
      <c r="K32" s="22">
        <f xml:space="preserve"> 'JUBIL (-)'!C53</f>
        <v>7.434343434343435E-2</v>
      </c>
      <c r="L32" s="94">
        <f t="shared" si="1"/>
        <v>0.50024410261689745</v>
      </c>
    </row>
    <row r="33" spans="1:12" x14ac:dyDescent="0.25">
      <c r="A33" s="7" t="s">
        <v>24</v>
      </c>
      <c r="B33" s="92">
        <f xml:space="preserve"> 'POB5.50 (+)'!C53</f>
        <v>1.3333333333333334E-2</v>
      </c>
      <c r="C33" s="22">
        <f xml:space="preserve"> 'EMISIONES CO2 (+)'!C54</f>
        <v>5.825421234799808E-3</v>
      </c>
      <c r="D33" s="22">
        <f xml:space="preserve"> 'MORT (+)'!C54</f>
        <v>1.5313131313131315E-2</v>
      </c>
      <c r="E33" s="22">
        <f xml:space="preserve"> 'DESN (+)'!C54</f>
        <v>1.0258064516129034E-2</v>
      </c>
      <c r="F33" s="22">
        <f xml:space="preserve"> 'DESAG (+)'!C77</f>
        <v>4.7702702702702715E-2</v>
      </c>
      <c r="G33" s="22">
        <f xml:space="preserve"> 'AGUA (+)'!C76</f>
        <v>3.2064128256513082E-3</v>
      </c>
      <c r="H33" s="22">
        <f xml:space="preserve"> 'EDSEC (+)'!C54</f>
        <v>4.307407407407407E-2</v>
      </c>
      <c r="I33" s="22">
        <f xml:space="preserve"> 'EDPRIM (+)'!C52</f>
        <v>7.5977653631284893E-3</v>
      </c>
      <c r="J33" s="22">
        <f xml:space="preserve"> 'INF (+)'!C54</f>
        <v>3.6734006734006737E-2</v>
      </c>
      <c r="K33" s="22">
        <f xml:space="preserve"> 'JUBIL (-)'!C54</f>
        <v>1.252525252525253E-2</v>
      </c>
      <c r="L33" s="94">
        <f t="shared" si="1"/>
        <v>0.19557016462220933</v>
      </c>
    </row>
    <row r="34" spans="1:12" x14ac:dyDescent="0.25">
      <c r="A34" s="11" t="s">
        <v>32</v>
      </c>
      <c r="B34" s="92">
        <f xml:space="preserve"> 'POB5.50 (+)'!C54</f>
        <v>5.4898989898989892E-2</v>
      </c>
      <c r="C34" s="22">
        <f xml:space="preserve"> 'EMISIONES CO2 (+)'!C55</f>
        <v>2.9909160233606E-2</v>
      </c>
      <c r="D34" s="22">
        <f xml:space="preserve"> 'MORT (+)'!C55</f>
        <v>1.9535353535353531E-2</v>
      </c>
      <c r="E34" s="22">
        <f xml:space="preserve"> 'DESN (+)'!C55</f>
        <v>4.6967741935483864E-2</v>
      </c>
      <c r="F34" s="22">
        <f xml:space="preserve"> 'DESAG (+)'!C78</f>
        <v>1.2770270270270265E-2</v>
      </c>
      <c r="G34" s="22">
        <f xml:space="preserve"> 'AGUA (+)'!C77</f>
        <v>1.0621242484969953E-2</v>
      </c>
      <c r="H34" s="22">
        <f xml:space="preserve"> 'EDSEC (+)'!C55</f>
        <v>5.4999999999999993E-2</v>
      </c>
      <c r="I34" s="22">
        <f xml:space="preserve"> 'EDPRIM (+)'!C53</f>
        <v>1.7206703910614532E-2</v>
      </c>
      <c r="J34" s="22">
        <f xml:space="preserve"> 'INF (+)'!C55</f>
        <v>6.5090909090909088E-2</v>
      </c>
      <c r="K34" s="22">
        <f xml:space="preserve"> 'JUBIL (-)'!C55</f>
        <v>4.0000000000000008E-2</v>
      </c>
      <c r="L34" s="94">
        <f t="shared" si="1"/>
        <v>0.35200037136019713</v>
      </c>
    </row>
    <row r="35" spans="1:12" ht="15.75" thickBot="1" x14ac:dyDescent="0.3">
      <c r="A35" s="12" t="s">
        <v>47</v>
      </c>
      <c r="B35" s="93">
        <f xml:space="preserve"> 'POB5.50 (+)'!C55</f>
        <v>4.4545454545454555E-2</v>
      </c>
      <c r="C35" s="95">
        <f xml:space="preserve"> 'EMISIONES CO2 (+)'!C56</f>
        <v>1.0950127737708754E-2</v>
      </c>
      <c r="D35" s="95">
        <f xml:space="preserve"> 'MORT (+)'!C56</f>
        <v>2.9111111111111112E-2</v>
      </c>
      <c r="E35" s="95">
        <f xml:space="preserve"> 'DESN (+)'!C56</f>
        <v>3.158279068016933E-2</v>
      </c>
      <c r="F35" s="95">
        <f xml:space="preserve"> 'DESAG (+)'!C79</f>
        <v>5.0027027027027028E-2</v>
      </c>
      <c r="G35" s="95">
        <f xml:space="preserve"> 'AGUA (+)'!C78</f>
        <v>2.4729458917835675E-2</v>
      </c>
      <c r="H35" s="95">
        <f xml:space="preserve"> 'EDSEC (+)'!C56</f>
        <v>5.9629629629629637E-2</v>
      </c>
      <c r="I35" s="95">
        <f xml:space="preserve"> 'EDPRIM (+)'!C54</f>
        <v>2.8072625698324027E-2</v>
      </c>
      <c r="J35" s="95">
        <f xml:space="preserve"> 'INF (+)'!C56</f>
        <v>5.8311447811447814E-2</v>
      </c>
      <c r="K35" s="95">
        <f xml:space="preserve"> 'JUBIL (-)'!C56</f>
        <v>4.6868686868686872E-2</v>
      </c>
      <c r="L35" s="96">
        <f t="shared" si="1"/>
        <v>0.38382836002739479</v>
      </c>
    </row>
    <row r="37" spans="1:12" x14ac:dyDescent="0.25">
      <c r="F37" s="87"/>
      <c r="G37" s="87"/>
    </row>
    <row r="38" spans="1:12" ht="15.75" thickBot="1" x14ac:dyDescent="0.3">
      <c r="A38" s="243" t="s">
        <v>91</v>
      </c>
      <c r="B38" s="243"/>
      <c r="C38" s="243"/>
      <c r="D38" s="243"/>
      <c r="E38" s="243"/>
      <c r="F38" s="243"/>
      <c r="G38" s="243"/>
    </row>
    <row r="39" spans="1:12" ht="48" x14ac:dyDescent="0.25">
      <c r="A39" s="90" t="s">
        <v>106</v>
      </c>
      <c r="B39" s="88" t="s">
        <v>72</v>
      </c>
      <c r="C39" s="88" t="s">
        <v>73</v>
      </c>
      <c r="D39" s="88" t="s">
        <v>74</v>
      </c>
      <c r="E39" s="88" t="s">
        <v>75</v>
      </c>
      <c r="F39" s="88" t="s">
        <v>76</v>
      </c>
      <c r="G39" s="89" t="s">
        <v>70</v>
      </c>
    </row>
    <row r="40" spans="1:12" x14ac:dyDescent="0.25">
      <c r="A40" s="7" t="s">
        <v>6</v>
      </c>
      <c r="B40" s="22">
        <f>(B21+C21)</f>
        <v>4.3634317303112458E-2</v>
      </c>
      <c r="C40" s="22">
        <f>(D21+E21)</f>
        <v>2.9128054740957962E-2</v>
      </c>
      <c r="D40" s="22">
        <f t="shared" ref="D40:D54" si="2">(F21+G21)</f>
        <v>5.1125629637653679E-2</v>
      </c>
      <c r="E40" s="22">
        <f>(H21+I21)</f>
        <v>4.540606248706807E-2</v>
      </c>
      <c r="F40" s="22">
        <f>(J21+K21)</f>
        <v>8.9797979797979821E-2</v>
      </c>
      <c r="G40" s="94">
        <f t="shared" ref="G40:G54" si="3">SUM(B40:F40)</f>
        <v>0.25909204396677199</v>
      </c>
      <c r="H40" s="136"/>
    </row>
    <row r="41" spans="1:12" x14ac:dyDescent="0.25">
      <c r="A41" s="7" t="s">
        <v>8</v>
      </c>
      <c r="B41" s="22">
        <f>(B22+C22)</f>
        <v>7.07401916203408E-2</v>
      </c>
      <c r="C41" s="22">
        <f t="shared" ref="C41:C54" si="4">(D22+E22)</f>
        <v>0.17076898012381886</v>
      </c>
      <c r="D41" s="22">
        <f t="shared" si="2"/>
        <v>0.134494394193793</v>
      </c>
      <c r="E41" s="22">
        <f t="shared" ref="E41:E54" si="5">(H22+I22)</f>
        <v>6.9863438857852261E-2</v>
      </c>
      <c r="F41" s="22">
        <f t="shared" ref="F41:F54" si="6">(J22+K22)</f>
        <v>0.11608585858585857</v>
      </c>
      <c r="G41" s="94">
        <f t="shared" si="3"/>
        <v>0.5619528633816635</v>
      </c>
      <c r="H41" s="136"/>
    </row>
    <row r="42" spans="1:12" x14ac:dyDescent="0.25">
      <c r="A42" s="7" t="s">
        <v>10</v>
      </c>
      <c r="B42" s="22">
        <f t="shared" ref="B42:B54" si="7">(B23+C23)</f>
        <v>4.7820003465787436E-2</v>
      </c>
      <c r="C42" s="22">
        <f t="shared" si="4"/>
        <v>5.4826327794069735E-2</v>
      </c>
      <c r="D42" s="22">
        <f t="shared" si="2"/>
        <v>0.11510317933163625</v>
      </c>
      <c r="E42" s="22">
        <f t="shared" si="5"/>
        <v>5.451582867783987E-2</v>
      </c>
      <c r="F42" s="22">
        <f t="shared" si="6"/>
        <v>5.9343434343434351E-2</v>
      </c>
      <c r="G42" s="94">
        <f t="shared" si="3"/>
        <v>0.33160877361276764</v>
      </c>
      <c r="H42" s="136"/>
    </row>
    <row r="43" spans="1:12" x14ac:dyDescent="0.25">
      <c r="A43" s="7" t="s">
        <v>12</v>
      </c>
      <c r="B43" s="22">
        <f t="shared" si="7"/>
        <v>4.1529767200378362E-2</v>
      </c>
      <c r="C43" s="22">
        <f t="shared" si="4"/>
        <v>1.9566634082763115E-2</v>
      </c>
      <c r="D43" s="22">
        <f t="shared" si="2"/>
        <v>2.5373991225694642E-2</v>
      </c>
      <c r="E43" s="22">
        <f t="shared" si="5"/>
        <v>3.0385888681978047E-2</v>
      </c>
      <c r="F43" s="22">
        <f t="shared" si="6"/>
        <v>5.6666666666666671E-2</v>
      </c>
      <c r="G43" s="94">
        <f t="shared" si="3"/>
        <v>0.17352294785748085</v>
      </c>
      <c r="H43" s="136"/>
    </row>
    <row r="44" spans="1:12" x14ac:dyDescent="0.25">
      <c r="A44" s="7" t="s">
        <v>14</v>
      </c>
      <c r="B44" s="22">
        <f t="shared" si="7"/>
        <v>6.0928348823583368E-2</v>
      </c>
      <c r="C44" s="22">
        <f t="shared" si="4"/>
        <v>4.9816226783968721E-2</v>
      </c>
      <c r="D44" s="22">
        <f t="shared" si="2"/>
        <v>3.606510317933162E-2</v>
      </c>
      <c r="E44" s="22">
        <f t="shared" si="5"/>
        <v>8.9708600593144339E-2</v>
      </c>
      <c r="F44" s="22">
        <f t="shared" si="6"/>
        <v>0.14676767676767677</v>
      </c>
      <c r="G44" s="94">
        <f t="shared" si="3"/>
        <v>0.38328595614770483</v>
      </c>
      <c r="H44" s="136"/>
    </row>
    <row r="45" spans="1:12" x14ac:dyDescent="0.25">
      <c r="A45" s="7" t="s">
        <v>16</v>
      </c>
      <c r="B45" s="22">
        <f t="shared" si="7"/>
        <v>3.0190897790168633E-2</v>
      </c>
      <c r="C45" s="22">
        <f t="shared" si="4"/>
        <v>2.5578364288041708E-2</v>
      </c>
      <c r="D45" s="22">
        <f t="shared" si="2"/>
        <v>5.3306613226452908E-2</v>
      </c>
      <c r="E45" s="22">
        <f t="shared" si="5"/>
        <v>6.4869646182495355E-2</v>
      </c>
      <c r="F45" s="22">
        <f t="shared" si="6"/>
        <v>9.3131313131313148E-2</v>
      </c>
      <c r="G45" s="94">
        <f t="shared" si="3"/>
        <v>0.26707683461847176</v>
      </c>
      <c r="H45" s="136"/>
    </row>
    <row r="46" spans="1:12" x14ac:dyDescent="0.25">
      <c r="A46" s="7" t="s">
        <v>18</v>
      </c>
      <c r="B46" s="22">
        <f t="shared" si="7"/>
        <v>5.0988806230352027E-2</v>
      </c>
      <c r="C46" s="22">
        <f t="shared" si="4"/>
        <v>0.10011990876507007</v>
      </c>
      <c r="D46" s="22">
        <f t="shared" si="2"/>
        <v>0.12231219195147051</v>
      </c>
      <c r="E46" s="22">
        <f t="shared" si="5"/>
        <v>0.19721601489757912</v>
      </c>
      <c r="F46" s="22">
        <f t="shared" si="6"/>
        <v>0.17151515151515151</v>
      </c>
      <c r="G46" s="94">
        <f t="shared" si="3"/>
        <v>0.64215207335962332</v>
      </c>
      <c r="H46" s="136"/>
    </row>
    <row r="47" spans="1:12" x14ac:dyDescent="0.25">
      <c r="A47" s="7" t="s">
        <v>26</v>
      </c>
      <c r="B47" s="22">
        <f t="shared" si="7"/>
        <v>5.5832303615995567E-2</v>
      </c>
      <c r="C47" s="22">
        <f t="shared" si="4"/>
        <v>5.6852394916911048E-2</v>
      </c>
      <c r="D47" s="22">
        <f t="shared" si="2"/>
        <v>0.10747183556301794</v>
      </c>
      <c r="E47" s="22">
        <f t="shared" si="5"/>
        <v>0.10309683426443206</v>
      </c>
      <c r="F47" s="22">
        <f t="shared" si="6"/>
        <v>0.15585858585858586</v>
      </c>
      <c r="G47" s="94">
        <f t="shared" si="3"/>
        <v>0.47911195421894248</v>
      </c>
      <c r="H47" s="136"/>
    </row>
    <row r="48" spans="1:12" x14ac:dyDescent="0.25">
      <c r="A48" s="7" t="s">
        <v>28</v>
      </c>
      <c r="B48" s="22">
        <f t="shared" si="7"/>
        <v>7.5755898941192987E-2</v>
      </c>
      <c r="C48" s="22">
        <f t="shared" si="4"/>
        <v>8.8522645812968398E-2</v>
      </c>
      <c r="D48" s="22">
        <f t="shared" si="2"/>
        <v>0.18554704002599798</v>
      </c>
      <c r="E48" s="22">
        <f t="shared" si="5"/>
        <v>0.12129422718808196</v>
      </c>
      <c r="F48" s="22">
        <f t="shared" si="6"/>
        <v>0.18444444444444444</v>
      </c>
      <c r="G48" s="94">
        <f t="shared" si="3"/>
        <v>0.65556425641268579</v>
      </c>
      <c r="H48" s="136"/>
    </row>
    <row r="49" spans="1:8" x14ac:dyDescent="0.25">
      <c r="A49" s="7" t="s">
        <v>20</v>
      </c>
      <c r="B49" s="22">
        <f t="shared" si="7"/>
        <v>5.4589950220502816E-2</v>
      </c>
      <c r="C49" s="22">
        <f t="shared" si="4"/>
        <v>3.6131638970348649E-2</v>
      </c>
      <c r="D49" s="22">
        <f t="shared" si="2"/>
        <v>4.197151058874507E-2</v>
      </c>
      <c r="E49" s="22">
        <f t="shared" si="5"/>
        <v>8.3412993999586182E-2</v>
      </c>
      <c r="F49" s="22">
        <f t="shared" si="6"/>
        <v>0.14373737373737375</v>
      </c>
      <c r="G49" s="94">
        <f t="shared" si="3"/>
        <v>0.35984346751655649</v>
      </c>
      <c r="H49" s="136"/>
    </row>
    <row r="50" spans="1:8" x14ac:dyDescent="0.25">
      <c r="A50" s="7" t="s">
        <v>30</v>
      </c>
      <c r="B50" s="22">
        <f t="shared" si="7"/>
        <v>4.5032730020368526E-2</v>
      </c>
      <c r="C50" s="22">
        <f t="shared" si="4"/>
        <v>6.6265232974910396E-2</v>
      </c>
      <c r="D50" s="22">
        <f t="shared" si="2"/>
        <v>0.17749553160374804</v>
      </c>
      <c r="E50" s="22">
        <f t="shared" si="5"/>
        <v>8.3967308090213105E-2</v>
      </c>
      <c r="F50" s="22">
        <f t="shared" si="6"/>
        <v>0.17305050505050507</v>
      </c>
      <c r="G50" s="94">
        <f t="shared" si="3"/>
        <v>0.54581130773974507</v>
      </c>
      <c r="H50" s="136"/>
    </row>
    <row r="51" spans="1:8" x14ac:dyDescent="0.25">
      <c r="A51" s="7" t="s">
        <v>22</v>
      </c>
      <c r="B51" s="22">
        <f t="shared" si="7"/>
        <v>5.8421958504531343E-2</v>
      </c>
      <c r="C51" s="22">
        <f t="shared" si="4"/>
        <v>0.10044900619094166</v>
      </c>
      <c r="D51" s="22">
        <f t="shared" si="2"/>
        <v>0.11690313058549533</v>
      </c>
      <c r="E51" s="22">
        <f t="shared" si="5"/>
        <v>6.8611421477343282E-2</v>
      </c>
      <c r="F51" s="22">
        <f t="shared" si="6"/>
        <v>0.15585858585858586</v>
      </c>
      <c r="G51" s="94">
        <f t="shared" si="3"/>
        <v>0.50024410261689756</v>
      </c>
      <c r="H51" s="136"/>
    </row>
    <row r="52" spans="1:8" x14ac:dyDescent="0.25">
      <c r="A52" s="7" t="s">
        <v>24</v>
      </c>
      <c r="B52" s="22">
        <f t="shared" si="7"/>
        <v>1.9158754568133141E-2</v>
      </c>
      <c r="C52" s="22">
        <f t="shared" si="4"/>
        <v>2.5571195829260349E-2</v>
      </c>
      <c r="D52" s="22">
        <f t="shared" si="2"/>
        <v>5.0909115528354025E-2</v>
      </c>
      <c r="E52" s="22">
        <f t="shared" si="5"/>
        <v>5.0671839437202562E-2</v>
      </c>
      <c r="F52" s="22">
        <f t="shared" si="6"/>
        <v>4.9259259259259267E-2</v>
      </c>
      <c r="G52" s="94">
        <f t="shared" si="3"/>
        <v>0.19557016462220933</v>
      </c>
      <c r="H52" s="136"/>
    </row>
    <row r="53" spans="1:8" x14ac:dyDescent="0.25">
      <c r="A53" s="11" t="s">
        <v>32</v>
      </c>
      <c r="B53" s="22">
        <f t="shared" si="7"/>
        <v>8.4808150132595891E-2</v>
      </c>
      <c r="C53" s="22">
        <f t="shared" si="4"/>
        <v>6.6503095470837395E-2</v>
      </c>
      <c r="D53" s="22">
        <f t="shared" si="2"/>
        <v>2.3391512755240217E-2</v>
      </c>
      <c r="E53" s="22">
        <f t="shared" si="5"/>
        <v>7.2206703910614525E-2</v>
      </c>
      <c r="F53" s="22">
        <f t="shared" si="6"/>
        <v>0.1050909090909091</v>
      </c>
      <c r="G53" s="94">
        <f t="shared" si="3"/>
        <v>0.35200037136019713</v>
      </c>
      <c r="H53" s="136"/>
    </row>
    <row r="54" spans="1:8" ht="15.75" thickBot="1" x14ac:dyDescent="0.3">
      <c r="A54" s="12" t="s">
        <v>47</v>
      </c>
      <c r="B54" s="98">
        <f t="shared" si="7"/>
        <v>5.5495582283163307E-2</v>
      </c>
      <c r="C54" s="98">
        <f t="shared" si="4"/>
        <v>6.0693901791280438E-2</v>
      </c>
      <c r="D54" s="98">
        <f t="shared" si="2"/>
        <v>7.4756485944862699E-2</v>
      </c>
      <c r="E54" s="98">
        <f t="shared" si="5"/>
        <v>8.7702255327953671E-2</v>
      </c>
      <c r="F54" s="98">
        <f t="shared" si="6"/>
        <v>0.10518013468013468</v>
      </c>
      <c r="G54" s="96">
        <f t="shared" si="3"/>
        <v>0.38382836002739473</v>
      </c>
      <c r="H54" s="136"/>
    </row>
    <row r="56" spans="1:8" ht="15.75" thickBot="1" x14ac:dyDescent="0.3">
      <c r="A56" s="243" t="s">
        <v>92</v>
      </c>
      <c r="B56" s="243"/>
      <c r="C56" s="243"/>
      <c r="D56" s="243"/>
      <c r="E56" s="243"/>
      <c r="F56" s="243"/>
      <c r="G56" s="243"/>
    </row>
    <row r="57" spans="1:8" ht="48" x14ac:dyDescent="0.25">
      <c r="A57" s="90" t="s">
        <v>106</v>
      </c>
      <c r="B57" s="88" t="s">
        <v>72</v>
      </c>
      <c r="C57" s="88" t="s">
        <v>73</v>
      </c>
      <c r="D57" s="88" t="s">
        <v>74</v>
      </c>
      <c r="E57" s="88" t="s">
        <v>75</v>
      </c>
      <c r="F57" s="88" t="s">
        <v>76</v>
      </c>
      <c r="G57" s="89" t="s">
        <v>70</v>
      </c>
    </row>
    <row r="58" spans="1:8" x14ac:dyDescent="0.25">
      <c r="A58" s="7" t="s">
        <v>6</v>
      </c>
      <c r="B58" s="99">
        <f>(B40/$G$40)</f>
        <v>0.16841241681936195</v>
      </c>
      <c r="C58" s="99">
        <f t="shared" ref="C58:G58" si="8">(C40/$G$40)</f>
        <v>0.11242357848971068</v>
      </c>
      <c r="D58" s="99">
        <f t="shared" si="8"/>
        <v>0.19732612725155865</v>
      </c>
      <c r="E58" s="99">
        <f t="shared" si="8"/>
        <v>0.17525070161124401</v>
      </c>
      <c r="F58" s="99">
        <f t="shared" si="8"/>
        <v>0.34658717582812471</v>
      </c>
      <c r="G58" s="100">
        <f t="shared" si="8"/>
        <v>1</v>
      </c>
    </row>
    <row r="59" spans="1:8" x14ac:dyDescent="0.25">
      <c r="A59" s="7" t="s">
        <v>8</v>
      </c>
      <c r="B59" s="99">
        <f>(B41/$G$41)</f>
        <v>0.12588278524758745</v>
      </c>
      <c r="C59" s="99">
        <f t="shared" ref="C59:G59" si="9">(C41/$G$41)</f>
        <v>0.30388488297075744</v>
      </c>
      <c r="D59" s="99">
        <f t="shared" si="9"/>
        <v>0.23933394232471056</v>
      </c>
      <c r="E59" s="99">
        <f t="shared" si="9"/>
        <v>0.12432259609362087</v>
      </c>
      <c r="F59" s="99">
        <f t="shared" si="9"/>
        <v>0.20657579336332366</v>
      </c>
      <c r="G59" s="100">
        <f t="shared" si="9"/>
        <v>1</v>
      </c>
    </row>
    <row r="60" spans="1:8" x14ac:dyDescent="0.25">
      <c r="A60" s="7" t="s">
        <v>10</v>
      </c>
      <c r="B60" s="99">
        <f>(B42/$G$42)</f>
        <v>0.14420608642167201</v>
      </c>
      <c r="C60" s="99">
        <f t="shared" ref="C60:G60" si="10">(C42/$G$42)</f>
        <v>0.16533437036889909</v>
      </c>
      <c r="D60" s="99">
        <f t="shared" si="10"/>
        <v>0.34710534970961493</v>
      </c>
      <c r="E60" s="99">
        <f t="shared" si="10"/>
        <v>0.16439802868877079</v>
      </c>
      <c r="F60" s="99">
        <f t="shared" si="10"/>
        <v>0.17895616481104318</v>
      </c>
      <c r="G60" s="100">
        <f t="shared" si="10"/>
        <v>1</v>
      </c>
    </row>
    <row r="61" spans="1:8" x14ac:dyDescent="0.25">
      <c r="A61" s="7" t="s">
        <v>12</v>
      </c>
      <c r="B61" s="99">
        <f>(B43/$G$43)</f>
        <v>0.23933299723842807</v>
      </c>
      <c r="C61" s="99">
        <f t="shared" ref="C61:G61" si="11">(C43/$G$43)</f>
        <v>0.11276107468410304</v>
      </c>
      <c r="D61" s="99">
        <f t="shared" si="11"/>
        <v>0.14622844723992931</v>
      </c>
      <c r="E61" s="99">
        <f t="shared" si="11"/>
        <v>0.17511164406297897</v>
      </c>
      <c r="F61" s="99">
        <f t="shared" si="11"/>
        <v>0.32656583677456053</v>
      </c>
      <c r="G61" s="100">
        <f t="shared" si="11"/>
        <v>1</v>
      </c>
    </row>
    <row r="62" spans="1:8" x14ac:dyDescent="0.25">
      <c r="A62" s="7" t="s">
        <v>14</v>
      </c>
      <c r="B62" s="99">
        <f>(B44/$G$44)</f>
        <v>0.15896316535037286</v>
      </c>
      <c r="C62" s="99">
        <f t="shared" ref="C62:G62" si="12">(C44/$G$44)</f>
        <v>0.12997143773452349</v>
      </c>
      <c r="D62" s="99">
        <f t="shared" si="12"/>
        <v>9.409450724939529E-2</v>
      </c>
      <c r="E62" s="99">
        <f t="shared" si="12"/>
        <v>0.2340513633600857</v>
      </c>
      <c r="F62" s="99">
        <f t="shared" si="12"/>
        <v>0.38291952630562259</v>
      </c>
      <c r="G62" s="100">
        <f t="shared" si="12"/>
        <v>1</v>
      </c>
    </row>
    <row r="63" spans="1:8" x14ac:dyDescent="0.25">
      <c r="A63" s="7" t="s">
        <v>16</v>
      </c>
      <c r="B63" s="99">
        <f>(B45/$G$45)</f>
        <v>0.11304199345217396</v>
      </c>
      <c r="C63" s="99">
        <f t="shared" ref="C63:G63" si="13">(C45/$G$45)</f>
        <v>9.5771556992508403E-2</v>
      </c>
      <c r="D63" s="99">
        <f t="shared" si="13"/>
        <v>0.19959279996186566</v>
      </c>
      <c r="E63" s="99">
        <f t="shared" si="13"/>
        <v>0.24288758055397738</v>
      </c>
      <c r="F63" s="99">
        <f t="shared" si="13"/>
        <v>0.3487060690394746</v>
      </c>
      <c r="G63" s="100">
        <f t="shared" si="13"/>
        <v>1</v>
      </c>
    </row>
    <row r="64" spans="1:8" x14ac:dyDescent="0.25">
      <c r="A64" s="7" t="s">
        <v>18</v>
      </c>
      <c r="B64" s="99">
        <f>(B46/$G$46)</f>
        <v>7.9403008018938306E-2</v>
      </c>
      <c r="C64" s="99">
        <f t="shared" ref="C64:G64" si="14">(C46/$G$46)</f>
        <v>0.15591308183630218</v>
      </c>
      <c r="D64" s="99">
        <f t="shared" si="14"/>
        <v>0.19047231493243538</v>
      </c>
      <c r="E64" s="99">
        <f t="shared" si="14"/>
        <v>0.30711730613245652</v>
      </c>
      <c r="F64" s="99">
        <f t="shared" si="14"/>
        <v>0.26709428907986749</v>
      </c>
      <c r="G64" s="100">
        <f t="shared" si="14"/>
        <v>1</v>
      </c>
    </row>
    <row r="65" spans="1:7" x14ac:dyDescent="0.25">
      <c r="A65" s="7" t="s">
        <v>26</v>
      </c>
      <c r="B65" s="99">
        <f>(B47/$G$47)</f>
        <v>0.11653289617249159</v>
      </c>
      <c r="C65" s="99">
        <f t="shared" ref="C65:G65" si="15">(C47/$G$47)</f>
        <v>0.11866202547501223</v>
      </c>
      <c r="D65" s="99">
        <f t="shared" si="15"/>
        <v>0.22431466094019839</v>
      </c>
      <c r="E65" s="99">
        <f t="shared" si="15"/>
        <v>0.21518318079226911</v>
      </c>
      <c r="F65" s="99">
        <f t="shared" si="15"/>
        <v>0.32530723662002864</v>
      </c>
      <c r="G65" s="100">
        <f t="shared" si="15"/>
        <v>1</v>
      </c>
    </row>
    <row r="66" spans="1:7" x14ac:dyDescent="0.25">
      <c r="A66" s="7" t="s">
        <v>28</v>
      </c>
      <c r="B66" s="99">
        <f>(B48/$G$48)</f>
        <v>0.11555831209550221</v>
      </c>
      <c r="C66" s="99">
        <f t="shared" ref="C66:G66" si="16">(C48/$G$48)</f>
        <v>0.13503275223907615</v>
      </c>
      <c r="D66" s="99">
        <f t="shared" si="16"/>
        <v>0.2830341010983885</v>
      </c>
      <c r="E66" s="99">
        <f t="shared" si="16"/>
        <v>0.18502263660898216</v>
      </c>
      <c r="F66" s="99">
        <f t="shared" si="16"/>
        <v>0.28135219795805094</v>
      </c>
      <c r="G66" s="100">
        <f t="shared" si="16"/>
        <v>1</v>
      </c>
    </row>
    <row r="67" spans="1:7" x14ac:dyDescent="0.25">
      <c r="A67" s="7" t="s">
        <v>20</v>
      </c>
      <c r="B67" s="99">
        <f>(B49/$G$49)</f>
        <v>0.15170471371136152</v>
      </c>
      <c r="C67" s="99">
        <f t="shared" ref="C67:G67" si="17">(C49/$G$49)</f>
        <v>0.10040932303067646</v>
      </c>
      <c r="D67" s="99">
        <f t="shared" si="17"/>
        <v>0.1166382451747966</v>
      </c>
      <c r="E67" s="99">
        <f t="shared" si="17"/>
        <v>0.23180355218133375</v>
      </c>
      <c r="F67" s="99">
        <f t="shared" si="17"/>
        <v>0.39944416590183163</v>
      </c>
      <c r="G67" s="100">
        <f t="shared" si="17"/>
        <v>1</v>
      </c>
    </row>
    <row r="68" spans="1:7" x14ac:dyDescent="0.25">
      <c r="A68" s="7" t="s">
        <v>30</v>
      </c>
      <c r="B68" s="99">
        <f>(B50/$G$50)</f>
        <v>8.2506040790641028E-2</v>
      </c>
      <c r="C68" s="99">
        <f t="shared" ref="C68:G68" si="18">(C50/$G$50)</f>
        <v>0.12140685257936636</v>
      </c>
      <c r="D68" s="99">
        <f t="shared" si="18"/>
        <v>0.32519577569540176</v>
      </c>
      <c r="E68" s="99">
        <f t="shared" si="18"/>
        <v>0.15383944396082497</v>
      </c>
      <c r="F68" s="99">
        <f t="shared" si="18"/>
        <v>0.31705188697376602</v>
      </c>
      <c r="G68" s="100">
        <f t="shared" si="18"/>
        <v>1</v>
      </c>
    </row>
    <row r="69" spans="1:7" x14ac:dyDescent="0.25">
      <c r="A69" s="7" t="s">
        <v>22</v>
      </c>
      <c r="B69" s="99">
        <f>(B51/$G$51)</f>
        <v>0.1167869010327398</v>
      </c>
      <c r="C69" s="99">
        <f t="shared" ref="C69:G69" si="19">(C51/$G$51)</f>
        <v>0.20079998078032041</v>
      </c>
      <c r="D69" s="99">
        <f t="shared" si="19"/>
        <v>0.23369217142980167</v>
      </c>
      <c r="E69" s="99">
        <f t="shared" si="19"/>
        <v>0.1371558827348896</v>
      </c>
      <c r="F69" s="99">
        <f t="shared" si="19"/>
        <v>0.31156506402224837</v>
      </c>
      <c r="G69" s="100">
        <f t="shared" si="19"/>
        <v>1</v>
      </c>
    </row>
    <row r="70" spans="1:7" x14ac:dyDescent="0.25">
      <c r="A70" s="7" t="s">
        <v>24</v>
      </c>
      <c r="B70" s="99">
        <f>(B52/$G$52)</f>
        <v>9.7963585627403191E-2</v>
      </c>
      <c r="C70" s="99">
        <f t="shared" ref="C70:G70" si="20">(C52/$G$52)</f>
        <v>0.13075202896442434</v>
      </c>
      <c r="D70" s="99">
        <f t="shared" si="20"/>
        <v>0.26031125773554054</v>
      </c>
      <c r="E70" s="99">
        <f t="shared" si="20"/>
        <v>0.25909800472422451</v>
      </c>
      <c r="F70" s="99">
        <f t="shared" si="20"/>
        <v>0.25187512294840747</v>
      </c>
      <c r="G70" s="100">
        <f t="shared" si="20"/>
        <v>1</v>
      </c>
    </row>
    <row r="71" spans="1:7" x14ac:dyDescent="0.25">
      <c r="A71" s="11" t="s">
        <v>32</v>
      </c>
      <c r="B71" s="99">
        <f>(B53/$G$53)</f>
        <v>0.24093199051148978</v>
      </c>
      <c r="C71" s="99">
        <f t="shared" ref="C71:G71" si="21">(C53/$G$53)</f>
        <v>0.18892904917644446</v>
      </c>
      <c r="D71" s="99">
        <f t="shared" si="21"/>
        <v>6.6453091128429537E-2</v>
      </c>
      <c r="E71" s="99">
        <f t="shared" si="21"/>
        <v>0.20513246514938019</v>
      </c>
      <c r="F71" s="99">
        <f t="shared" si="21"/>
        <v>0.29855340403425601</v>
      </c>
      <c r="G71" s="100">
        <f t="shared" si="21"/>
        <v>1</v>
      </c>
    </row>
    <row r="72" spans="1:7" ht="15.75" thickBot="1" x14ac:dyDescent="0.3">
      <c r="A72" s="12" t="s">
        <v>47</v>
      </c>
      <c r="B72" s="101">
        <f>(B54/$G$54)</f>
        <v>0.14458437172074115</v>
      </c>
      <c r="C72" s="101">
        <f t="shared" ref="C72:G72" si="22">(C54/$G$54)</f>
        <v>0.15812771569810155</v>
      </c>
      <c r="D72" s="101">
        <f>(D54/$G$54)</f>
        <v>0.19476540487922037</v>
      </c>
      <c r="E72" s="101">
        <f t="shared" si="22"/>
        <v>0.22849342169946524</v>
      </c>
      <c r="F72" s="101">
        <f t="shared" si="22"/>
        <v>0.27402908600247183</v>
      </c>
      <c r="G72" s="102">
        <f t="shared" si="22"/>
        <v>1</v>
      </c>
    </row>
  </sheetData>
  <mergeCells count="4">
    <mergeCell ref="A1:F1"/>
    <mergeCell ref="A38:G38"/>
    <mergeCell ref="A56:G56"/>
    <mergeCell ref="A19:L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opLeftCell="A22" zoomScale="80" zoomScaleNormal="80" workbookViewId="0">
      <selection activeCell="A21" sqref="A21"/>
    </sheetView>
  </sheetViews>
  <sheetFormatPr baseColWidth="10" defaultRowHeight="15" x14ac:dyDescent="0.25"/>
  <cols>
    <col min="1" max="1" width="26.7109375" customWidth="1"/>
    <col min="2" max="2" width="7.140625" customWidth="1"/>
  </cols>
  <sheetData>
    <row r="1" spans="1:12" ht="15.75" thickBot="1" x14ac:dyDescent="0.3">
      <c r="A1" s="246" t="s">
        <v>88</v>
      </c>
      <c r="B1" s="246"/>
      <c r="C1" s="246"/>
      <c r="D1" s="246"/>
      <c r="E1" s="246"/>
      <c r="F1" s="246"/>
      <c r="G1" s="246"/>
      <c r="H1" s="246"/>
      <c r="I1" s="246"/>
      <c r="J1" s="246"/>
      <c r="K1" s="135"/>
    </row>
    <row r="2" spans="1:12" ht="48" x14ac:dyDescent="0.25">
      <c r="A2" s="143" t="s">
        <v>47</v>
      </c>
      <c r="B2" s="144"/>
      <c r="C2" s="88" t="s">
        <v>72</v>
      </c>
      <c r="D2" s="88" t="s">
        <v>73</v>
      </c>
      <c r="E2" s="88" t="s">
        <v>74</v>
      </c>
      <c r="F2" s="88" t="s">
        <v>75</v>
      </c>
      <c r="G2" s="88" t="s">
        <v>76</v>
      </c>
      <c r="H2" s="89" t="s">
        <v>70</v>
      </c>
      <c r="J2" s="148" t="s">
        <v>89</v>
      </c>
      <c r="K2" s="137"/>
    </row>
    <row r="3" spans="1:12" x14ac:dyDescent="0.25">
      <c r="A3" s="142" t="s">
        <v>6</v>
      </c>
      <c r="B3" s="145" t="s">
        <v>7</v>
      </c>
      <c r="C3" s="140">
        <f xml:space="preserve"> ('IDSAL 2015-2017'!B39/'IDSAL 2000-2004'!B40*1-1)*'IDSAL 2000-2004'!B58</f>
        <v>-9.6834977902678823E-2</v>
      </c>
      <c r="D3" s="140">
        <f xml:space="preserve"> ('IDSAL 2015-2017'!C39/'IDSAL 2000-2004'!C40*1-1)*'IDSAL 2000-2004'!C58</f>
        <v>-4.0211104756807017E-2</v>
      </c>
      <c r="E3" s="140">
        <f xml:space="preserve"> ('IDSAL 2015-2017'!D39/'IDSAL 2000-2004'!D40*1-1)*'IDSAL 2000-2004'!D58</f>
        <v>-4.325493149166517E-2</v>
      </c>
      <c r="F3" s="140">
        <f xml:space="preserve"> ('IDSAL 2015-2017'!E39/'IDSAL 2000-2004'!E40*1-1)*'IDSAL 2000-2004'!E58</f>
        <v>-3.8959685018532995E-2</v>
      </c>
      <c r="G3" s="140">
        <f xml:space="preserve"> ('IDSAL 2015-2017'!F39/'IDSAL 2000-2004'!F40*1-1)*'IDSAL 2000-2004'!F58</f>
        <v>-0.12612030526479007</v>
      </c>
      <c r="H3" s="151">
        <f xml:space="preserve"> ('IDSAL 2015-2017'!G39/'IDSAL 2000-2004'!G40*1-1)*'IDSAL 2000-2004'!G58</f>
        <v>-0.34538100443447406</v>
      </c>
      <c r="J3" s="149">
        <f>('IDSAL 2000-2004'!F3-'IDSAL 2000-2004'!C3)</f>
        <v>-8.9485470386224619E-2</v>
      </c>
      <c r="K3" s="138"/>
      <c r="L3" s="136"/>
    </row>
    <row r="4" spans="1:12" x14ac:dyDescent="0.25">
      <c r="A4" s="7" t="s">
        <v>8</v>
      </c>
      <c r="B4" s="8" t="s">
        <v>9</v>
      </c>
      <c r="C4" s="140">
        <f xml:space="preserve"> ('IDSAL 2015-2017'!B40/'IDSAL 2000-2004'!B41*1-1)*'IDSAL 2000-2004'!B59</f>
        <v>-5.7193382308999466E-2</v>
      </c>
      <c r="D4" s="140">
        <f xml:space="preserve"> ('IDSAL 2015-2017'!C40/'IDSAL 2000-2004'!C41*1-1)*'IDSAL 2000-2004'!C59</f>
        <v>-0.13332882317904532</v>
      </c>
      <c r="E4" s="140">
        <f xml:space="preserve"> ('IDSAL 2015-2017'!D40/'IDSAL 2000-2004'!D41*1-1)*'IDSAL 2000-2004'!D59</f>
        <v>-1.5799488756540359E-2</v>
      </c>
      <c r="F4" s="140">
        <f xml:space="preserve"> ('IDSAL 2015-2017'!E40/'IDSAL 2000-2004'!E41*1-1)*'IDSAL 2000-2004'!E59</f>
        <v>-4.9392135800322139E-2</v>
      </c>
      <c r="G4" s="140">
        <f xml:space="preserve"> ('IDSAL 2015-2017'!F40/'IDSAL 2000-2004'!F41*1-1)*'IDSAL 2000-2004'!F59</f>
        <v>-5.3969442642887028E-2</v>
      </c>
      <c r="H4" s="151">
        <f xml:space="preserve"> ('IDSAL 2015-2017'!G40/'IDSAL 2000-2004'!G41*1-1)*'IDSAL 2000-2004'!G59</f>
        <v>-0.30968327268779439</v>
      </c>
      <c r="J4" s="149">
        <f>('IDSAL 2000-2004'!F4-'IDSAL 2000-2004'!C4)</f>
        <v>-0.17402740182831061</v>
      </c>
      <c r="K4" s="138"/>
      <c r="L4" s="136"/>
    </row>
    <row r="5" spans="1:12" x14ac:dyDescent="0.25">
      <c r="A5" s="7" t="s">
        <v>10</v>
      </c>
      <c r="B5" s="8" t="s">
        <v>11</v>
      </c>
      <c r="C5" s="140">
        <f xml:space="preserve"> ('IDSAL 2015-2017'!B41/'IDSAL 2000-2004'!B42*1-1)*'IDSAL 2000-2004'!B60</f>
        <v>-6.6502380518906584E-2</v>
      </c>
      <c r="D5" s="140">
        <f xml:space="preserve"> ('IDSAL 2015-2017'!C41/'IDSAL 2000-2004'!C42*1-1)*'IDSAL 2000-2004'!C60</f>
        <v>-0.10627023822453777</v>
      </c>
      <c r="E5" s="140">
        <f xml:space="preserve"> ('IDSAL 2015-2017'!D41/'IDSAL 2000-2004'!D42*1-1)*'IDSAL 2000-2004'!D60</f>
        <v>-4.8327537537975834E-2</v>
      </c>
      <c r="F5" s="140">
        <f xml:space="preserve"> ('IDSAL 2015-2017'!E41/'IDSAL 2000-2004'!E42*1-1)*'IDSAL 2000-2004'!E60</f>
        <v>-3.4041212455946088E-2</v>
      </c>
      <c r="G5" s="140">
        <f xml:space="preserve"> ('IDSAL 2015-2017'!F41/'IDSAL 2000-2004'!F42*1-1)*'IDSAL 2000-2004'!F60</f>
        <v>-2.9516344459898036E-2</v>
      </c>
      <c r="H5" s="151">
        <f xml:space="preserve"> ('IDSAL 2015-2017'!G41/'IDSAL 2000-2004'!G42*1-1)*'IDSAL 2000-2004'!G60</f>
        <v>-0.28465771319726429</v>
      </c>
      <c r="J5" s="149">
        <f>('IDSAL 2000-2004'!F5-'IDSAL 2000-2004'!C5)</f>
        <v>-9.4394995172759705E-2</v>
      </c>
      <c r="K5" s="138"/>
      <c r="L5" s="136"/>
    </row>
    <row r="6" spans="1:12" x14ac:dyDescent="0.25">
      <c r="A6" s="7" t="s">
        <v>12</v>
      </c>
      <c r="B6" s="8" t="s">
        <v>13</v>
      </c>
      <c r="C6" s="140">
        <f xml:space="preserve"> ('IDSAL 2015-2017'!B42/'IDSAL 2000-2004'!B43*1-1)*'IDSAL 2000-2004'!B61</f>
        <v>-0.1369957399006306</v>
      </c>
      <c r="D6" s="140">
        <f xml:space="preserve"> ('IDSAL 2015-2017'!C42/'IDSAL 2000-2004'!C43*1-1)*'IDSAL 2000-2004'!C61</f>
        <v>-3.1196291769390479E-2</v>
      </c>
      <c r="E6" s="140">
        <f xml:space="preserve"> ('IDSAL 2015-2017'!D42/'IDSAL 2000-2004'!D43*1-1)*'IDSAL 2000-2004'!D61</f>
        <v>-8.1720533092136227E-2</v>
      </c>
      <c r="F6" s="140">
        <f xml:space="preserve"> ('IDSAL 2015-2017'!E42/'IDSAL 2000-2004'!E43*1-1)*'IDSAL 2000-2004'!E61</f>
        <v>-3.4168561919067426E-2</v>
      </c>
      <c r="G6" s="140">
        <f xml:space="preserve"> ('IDSAL 2015-2017'!F42/'IDSAL 2000-2004'!F43*1-1)*'IDSAL 2000-2004'!F61</f>
        <v>-7.3346337671291673E-2</v>
      </c>
      <c r="H6" s="151">
        <f xml:space="preserve"> ('IDSAL 2015-2017'!G42/'IDSAL 2000-2004'!G43*1-1)*'IDSAL 2000-2004'!G61</f>
        <v>-0.35742746435251649</v>
      </c>
      <c r="J6" s="149">
        <f>('IDSAL 2000-2004'!F6-'IDSAL 2000-2004'!C6)</f>
        <v>-6.2021867259673319E-2</v>
      </c>
      <c r="K6" s="138"/>
      <c r="L6" s="136"/>
    </row>
    <row r="7" spans="1:12" x14ac:dyDescent="0.25">
      <c r="A7" s="7" t="s">
        <v>14</v>
      </c>
      <c r="B7" s="8" t="s">
        <v>15</v>
      </c>
      <c r="C7" s="140">
        <f xml:space="preserve"> ('IDSAL 2015-2017'!B43/'IDSAL 2000-2004'!B44*1-1)*'IDSAL 2000-2004'!B62</f>
        <v>-6.8107213683896661E-2</v>
      </c>
      <c r="D7" s="140">
        <f xml:space="preserve"> ('IDSAL 2015-2017'!C43/'IDSAL 2000-2004'!C44*1-1)*'IDSAL 2000-2004'!C62</f>
        <v>-4.3735270630994971E-2</v>
      </c>
      <c r="E7" s="140">
        <f xml:space="preserve"> ('IDSAL 2015-2017'!D43/'IDSAL 2000-2004'!D44*1-1)*'IDSAL 2000-2004'!D62</f>
        <v>-8.2793896402331146E-3</v>
      </c>
      <c r="F7" s="140">
        <f xml:space="preserve"> ('IDSAL 2015-2017'!E43/'IDSAL 2000-2004'!E44*1-1)*'IDSAL 2000-2004'!E62</f>
        <v>-7.3278877438524848E-2</v>
      </c>
      <c r="G7" s="140">
        <f xml:space="preserve"> ('IDSAL 2015-2017'!F43/'IDSAL 2000-2004'!F44*1-1)*'IDSAL 2000-2004'!F62</f>
        <v>-2.7715327035885206E-2</v>
      </c>
      <c r="H7" s="151">
        <f xml:space="preserve"> ('IDSAL 2015-2017'!G43/'IDSAL 2000-2004'!G44*1-1)*'IDSAL 2000-2004'!G62</f>
        <v>-0.22111607842953485</v>
      </c>
      <c r="J7" s="149">
        <f>('IDSAL 2000-2004'!F7-'IDSAL 2000-2004'!C7)</f>
        <v>-8.475068754049514E-2</v>
      </c>
      <c r="K7" s="138"/>
      <c r="L7" s="136"/>
    </row>
    <row r="8" spans="1:12" x14ac:dyDescent="0.25">
      <c r="A8" s="7" t="s">
        <v>16</v>
      </c>
      <c r="B8" s="8" t="s">
        <v>17</v>
      </c>
      <c r="C8" s="140">
        <f xml:space="preserve"> ('IDSAL 2015-2017'!B44/'IDSAL 2000-2004'!B45*1-1)*'IDSAL 2000-2004'!B63</f>
        <v>-5.3431474896422283E-2</v>
      </c>
      <c r="D8" s="140">
        <f xml:space="preserve"> ('IDSAL 2015-2017'!C44/'IDSAL 2000-2004'!C45*1-1)*'IDSAL 2000-2004'!C63</f>
        <v>-2.0673236092204512E-2</v>
      </c>
      <c r="E8" s="140">
        <f xml:space="preserve"> ('IDSAL 2015-2017'!D44/'IDSAL 2000-2004'!D45*1-1)*'IDSAL 2000-2004'!D63</f>
        <v>-1.8373407515286561E-2</v>
      </c>
      <c r="F8" s="140">
        <f xml:space="preserve"> ('IDSAL 2015-2017'!E44/'IDSAL 2000-2004'!E45*1-1)*'IDSAL 2000-2004'!E63</f>
        <v>-0.11594518701085514</v>
      </c>
      <c r="G8" s="140">
        <f xml:space="preserve"> ('IDSAL 2015-2017'!F44/'IDSAL 2000-2004'!F45*1-1)*'IDSAL 2000-2004'!F63</f>
        <v>-0.11762211222481193</v>
      </c>
      <c r="H8" s="151">
        <f xml:space="preserve"> ('IDSAL 2015-2017'!G44/'IDSAL 2000-2004'!G45*1-1)*'IDSAL 2000-2004'!G63</f>
        <v>-0.32604541773958051</v>
      </c>
      <c r="J8" s="149">
        <f>('IDSAL 2000-2004'!F8-'IDSAL 2000-2004'!C8)</f>
        <v>-8.7079178111744482E-2</v>
      </c>
      <c r="K8" s="138"/>
      <c r="L8" s="136"/>
    </row>
    <row r="9" spans="1:12" x14ac:dyDescent="0.25">
      <c r="A9" s="7" t="s">
        <v>18</v>
      </c>
      <c r="B9" s="8" t="s">
        <v>19</v>
      </c>
      <c r="C9" s="140">
        <f xml:space="preserve"> ('IDSAL 2015-2017'!B45/'IDSAL 2000-2004'!B46*1-1)*'IDSAL 2000-2004'!B64</f>
        <v>4.88998087253926E-3</v>
      </c>
      <c r="D9" s="140">
        <f xml:space="preserve"> ('IDSAL 2015-2017'!C45/'IDSAL 2000-2004'!C46*1-1)*'IDSAL 2000-2004'!C64</f>
        <v>-3.7398173160176046E-2</v>
      </c>
      <c r="E9" s="140">
        <f xml:space="preserve"> ('IDSAL 2015-2017'!D45/'IDSAL 2000-2004'!D46*1-1)*'IDSAL 2000-2004'!D64</f>
        <v>-1.3329477378654888E-2</v>
      </c>
      <c r="F9" s="140">
        <f xml:space="preserve"> ('IDSAL 2015-2017'!E45/'IDSAL 2000-2004'!E46*1-1)*'IDSAL 2000-2004'!E64</f>
        <v>-0.10193583449324488</v>
      </c>
      <c r="G9" s="140">
        <f xml:space="preserve"> ('IDSAL 2015-2017'!F45/'IDSAL 2000-2004'!F46*1-1)*'IDSAL 2000-2004'!F64</f>
        <v>-1.714562868651676E-2</v>
      </c>
      <c r="H9" s="151">
        <f xml:space="preserve"> ('IDSAL 2015-2017'!G45/'IDSAL 2000-2004'!G46*1-1)*'IDSAL 2000-2004'!G64</f>
        <v>-0.16491913284605342</v>
      </c>
      <c r="J9" s="149">
        <f>('IDSAL 2000-2004'!F9-'IDSAL 2000-2004'!C9)</f>
        <v>-0.10590316309376435</v>
      </c>
      <c r="K9" s="138"/>
      <c r="L9" s="136"/>
    </row>
    <row r="10" spans="1:12" x14ac:dyDescent="0.25">
      <c r="A10" s="7" t="s">
        <v>26</v>
      </c>
      <c r="B10" s="8" t="s">
        <v>27</v>
      </c>
      <c r="C10" s="140">
        <f xml:space="preserve"> ('IDSAL 2015-2017'!B46/'IDSAL 2000-2004'!B47*1-1)*'IDSAL 2000-2004'!B65</f>
        <v>-3.8921133587138446E-2</v>
      </c>
      <c r="D10" s="140">
        <f xml:space="preserve"> ('IDSAL 2015-2017'!C46/'IDSAL 2000-2004'!C47*1-1)*'IDSAL 2000-2004'!C65</f>
        <v>-3.3376528371324411E-2</v>
      </c>
      <c r="E10" s="140">
        <f xml:space="preserve"> ('IDSAL 2015-2017'!D46/'IDSAL 2000-2004'!D47*1-1)*'IDSAL 2000-2004'!D65</f>
        <v>2.4280046057688451E-2</v>
      </c>
      <c r="F10" s="140">
        <f xml:space="preserve"> ('IDSAL 2015-2017'!E46/'IDSAL 2000-2004'!E47*1-1)*'IDSAL 2000-2004'!E65</f>
        <v>-0.10211275791651797</v>
      </c>
      <c r="G10" s="140">
        <f xml:space="preserve"> ('IDSAL 2015-2017'!F46/'IDSAL 2000-2004'!F47*1-1)*'IDSAL 2000-2004'!F65</f>
        <v>-3.3029682698512168E-3</v>
      </c>
      <c r="H10" s="151">
        <f xml:space="preserve"> ('IDSAL 2015-2017'!G46/'IDSAL 2000-2004'!G47*1-1)*'IDSAL 2000-2004'!G65</f>
        <v>-0.15343334208714365</v>
      </c>
      <c r="J10" s="149">
        <f>('IDSAL 2000-2004'!F10-'IDSAL 2000-2004'!C10)</f>
        <v>-7.3511748369714802E-2</v>
      </c>
      <c r="K10" s="138"/>
      <c r="L10" s="136"/>
    </row>
    <row r="11" spans="1:12" x14ac:dyDescent="0.25">
      <c r="A11" s="7" t="s">
        <v>28</v>
      </c>
      <c r="B11" s="8" t="s">
        <v>29</v>
      </c>
      <c r="C11" s="140">
        <f xml:space="preserve"> ('IDSAL 2015-2017'!B47/'IDSAL 2000-2004'!B48*1-1)*'IDSAL 2000-2004'!B66</f>
        <v>-1.8088115471458523E-2</v>
      </c>
      <c r="D11" s="140">
        <f xml:space="preserve"> ('IDSAL 2015-2017'!C47/'IDSAL 2000-2004'!C48*1-1)*'IDSAL 2000-2004'!C66</f>
        <v>-4.670282795581096E-2</v>
      </c>
      <c r="E11" s="140">
        <f xml:space="preserve"> ('IDSAL 2015-2017'!D47/'IDSAL 2000-2004'!D48*1-1)*'IDSAL 2000-2004'!D66</f>
        <v>-3.7784573923289558E-2</v>
      </c>
      <c r="F11" s="140">
        <f xml:space="preserve"> ('IDSAL 2015-2017'!E47/'IDSAL 2000-2004'!E48*1-1)*'IDSAL 2000-2004'!E66</f>
        <v>-4.9239738263787726E-2</v>
      </c>
      <c r="G11" s="140">
        <f xml:space="preserve"> ('IDSAL 2015-2017'!F47/'IDSAL 2000-2004'!F48*1-1)*'IDSAL 2000-2004'!F66</f>
        <v>-1.8797901506507224E-2</v>
      </c>
      <c r="H11" s="151">
        <f xml:space="preserve"> ('IDSAL 2015-2017'!G47/'IDSAL 2000-2004'!G48*1-1)*'IDSAL 2000-2004'!G66</f>
        <v>-0.17061315712085412</v>
      </c>
      <c r="J11" s="149">
        <f>('IDSAL 2000-2004'!F11-'IDSAL 2000-2004'!C11)</f>
        <v>-0.11184788748215324</v>
      </c>
      <c r="K11" s="138"/>
      <c r="L11" s="136"/>
    </row>
    <row r="12" spans="1:12" x14ac:dyDescent="0.25">
      <c r="A12" s="7" t="s">
        <v>20</v>
      </c>
      <c r="B12" s="8" t="s">
        <v>21</v>
      </c>
      <c r="C12" s="140">
        <f xml:space="preserve"> ('IDSAL 2015-2017'!B48/'IDSAL 2000-2004'!B49*1-1)*'IDSAL 2000-2004'!B67</f>
        <v>-2.3215771339798637E-2</v>
      </c>
      <c r="D12" s="140">
        <f xml:space="preserve"> ('IDSAL 2015-2017'!C48/'IDSAL 2000-2004'!C49*1-1)*'IDSAL 2000-2004'!C67</f>
        <v>-3.7639913604169607E-2</v>
      </c>
      <c r="E12" s="140">
        <f xml:space="preserve"> ('IDSAL 2015-2017'!D48/'IDSAL 2000-2004'!D49*1-1)*'IDSAL 2000-2004'!D67</f>
        <v>-2.9397753652896454E-2</v>
      </c>
      <c r="F12" s="140">
        <f xml:space="preserve"> ('IDSAL 2015-2017'!E48/'IDSAL 2000-2004'!E49*1-1)*'IDSAL 2000-2004'!E67</f>
        <v>-7.6291305154400732E-2</v>
      </c>
      <c r="G12" s="140">
        <f xml:space="preserve"> ('IDSAL 2015-2017'!F48/'IDSAL 2000-2004'!F49*1-1)*'IDSAL 2000-2004'!F67</f>
        <v>-0.14952255261445938</v>
      </c>
      <c r="H12" s="151">
        <f xml:space="preserve"> ('IDSAL 2015-2017'!G48/'IDSAL 2000-2004'!G49*1-1)*'IDSAL 2000-2004'!G67</f>
        <v>-0.31606729636572484</v>
      </c>
      <c r="J12" s="149">
        <f>('IDSAL 2000-2004'!F12-'IDSAL 2000-2004'!C12)</f>
        <v>-0.11373475189282556</v>
      </c>
      <c r="K12" s="138"/>
      <c r="L12" s="136"/>
    </row>
    <row r="13" spans="1:12" x14ac:dyDescent="0.25">
      <c r="A13" s="7" t="s">
        <v>30</v>
      </c>
      <c r="B13" s="8" t="s">
        <v>31</v>
      </c>
      <c r="C13" s="140">
        <f xml:space="preserve"> ('IDSAL 2015-2017'!B49/'IDSAL 2000-2004'!B50*1-1)*'IDSAL 2000-2004'!B68</f>
        <v>-4.1583714633205711E-2</v>
      </c>
      <c r="D13" s="140">
        <f xml:space="preserve"> ('IDSAL 2015-2017'!C49/'IDSAL 2000-2004'!C50*1-1)*'IDSAL 2000-2004'!C68</f>
        <v>-2.4638206019402718E-2</v>
      </c>
      <c r="E13" s="140">
        <f xml:space="preserve"> ('IDSAL 2015-2017'!D49/'IDSAL 2000-2004'!D50*1-1)*'IDSAL 2000-2004'!D68</f>
        <v>-3.45327627941047E-2</v>
      </c>
      <c r="F13" s="140">
        <f xml:space="preserve"> ('IDSAL 2015-2017'!E49/'IDSAL 2000-2004'!E50*1-1)*'IDSAL 2000-2004'!E68</f>
        <v>-9.5337234105617785E-2</v>
      </c>
      <c r="G13" s="140">
        <f xml:space="preserve"> ('IDSAL 2015-2017'!F49/'IDSAL 2000-2004'!F50*1-1)*'IDSAL 2000-2004'!F68</f>
        <v>-6.1046491429146046E-2</v>
      </c>
      <c r="H13" s="151">
        <f xml:space="preserve"> ('IDSAL 2015-2017'!G49/'IDSAL 2000-2004'!G50*1-1)*'IDSAL 2000-2004'!G68</f>
        <v>-0.25713840898147677</v>
      </c>
      <c r="J13" s="149">
        <f>('IDSAL 2000-2004'!F13-'IDSAL 2000-2004'!C13)</f>
        <v>-0.14034905127629727</v>
      </c>
      <c r="K13" s="139"/>
      <c r="L13" s="136"/>
    </row>
    <row r="14" spans="1:12" x14ac:dyDescent="0.25">
      <c r="A14" s="7" t="s">
        <v>22</v>
      </c>
      <c r="B14" s="8" t="s">
        <v>23</v>
      </c>
      <c r="C14" s="140">
        <f xml:space="preserve"> ('IDSAL 2015-2017'!B50/'IDSAL 2000-2004'!B51*1-1)*'IDSAL 2000-2004'!B69</f>
        <v>-5.3482088607765321E-2</v>
      </c>
      <c r="D14" s="140">
        <f xml:space="preserve"> ('IDSAL 2015-2017'!C50/'IDSAL 2000-2004'!C51*1-1)*'IDSAL 2000-2004'!C69</f>
        <v>-0.12044385969610789</v>
      </c>
      <c r="E14" s="140">
        <f xml:space="preserve"> ('IDSAL 2015-2017'!D50/'IDSAL 2000-2004'!D51*1-1)*'IDSAL 2000-2004'!D69</f>
        <v>-0.1121217767543134</v>
      </c>
      <c r="F14" s="140">
        <f xml:space="preserve"> ('IDSAL 2015-2017'!E50/'IDSAL 2000-2004'!E51*1-1)*'IDSAL 2000-2004'!E69</f>
        <v>-4.2592765544770712E-2</v>
      </c>
      <c r="G14" s="140">
        <f xml:space="preserve"> ('IDSAL 2015-2017'!F50/'IDSAL 2000-2004'!F51*1-1)*'IDSAL 2000-2004'!F69</f>
        <v>-5.3475576445382665E-2</v>
      </c>
      <c r="H14" s="151">
        <f xml:space="preserve"> ('IDSAL 2015-2017'!G50/'IDSAL 2000-2004'!G51*1-1)*'IDSAL 2000-2004'!G69</f>
        <v>-0.38211606704834011</v>
      </c>
      <c r="J14" s="149">
        <f>('IDSAL 2000-2004'!F14-'IDSAL 2000-2004'!C14)</f>
        <v>-0.19115130905609518</v>
      </c>
      <c r="L14" s="136"/>
    </row>
    <row r="15" spans="1:12" x14ac:dyDescent="0.25">
      <c r="A15" s="7" t="s">
        <v>24</v>
      </c>
      <c r="B15" s="8" t="s">
        <v>25</v>
      </c>
      <c r="C15" s="140">
        <f xml:space="preserve"> ('IDSAL 2015-2017'!B51/'IDSAL 2000-2004'!B52*1-1)*'IDSAL 2000-2004'!B70</f>
        <v>-5.5621933854186283E-2</v>
      </c>
      <c r="D15" s="140">
        <f xml:space="preserve"> ('IDSAL 2015-2017'!C51/'IDSAL 2000-2004'!C52*1-1)*'IDSAL 2000-2004'!C70</f>
        <v>-6.6929373066840964E-2</v>
      </c>
      <c r="E15" s="140">
        <f xml:space="preserve"> ('IDSAL 2015-2017'!D51/'IDSAL 2000-2004'!D52*1-1)*'IDSAL 2000-2004'!D70</f>
        <v>-1.4271028434000702E-2</v>
      </c>
      <c r="F15" s="140">
        <f xml:space="preserve"> ('IDSAL 2015-2017'!E51/'IDSAL 2000-2004'!E52*1-1)*'IDSAL 2000-2004'!E70</f>
        <v>-3.8690961501228846E-2</v>
      </c>
      <c r="G15" s="140">
        <f xml:space="preserve"> ('IDSAL 2015-2017'!F51/'IDSAL 2000-2004'!F52*1-1)*'IDSAL 2000-2004'!F70</f>
        <v>-5.1476870650426436E-2</v>
      </c>
      <c r="H15" s="151">
        <f xml:space="preserve"> ('IDSAL 2015-2017'!G51/'IDSAL 2000-2004'!G52*1-1)*'IDSAL 2000-2004'!G70</f>
        <v>-0.22699016750668322</v>
      </c>
      <c r="J15" s="149">
        <f>('IDSAL 2000-2004'!F15-'IDSAL 2000-2004'!C15)</f>
        <v>-4.43925044269049E-2</v>
      </c>
      <c r="L15" s="136"/>
    </row>
    <row r="16" spans="1:12" x14ac:dyDescent="0.25">
      <c r="A16" s="11" t="s">
        <v>32</v>
      </c>
      <c r="B16" s="8" t="s">
        <v>33</v>
      </c>
      <c r="C16" s="140">
        <f xml:space="preserve"> ('IDSAL 2015-2017'!B52/'IDSAL 2000-2004'!B53*1-1)*'IDSAL 2000-2004'!B71</f>
        <v>-7.2479436163355407E-2</v>
      </c>
      <c r="D16" s="140">
        <f xml:space="preserve"> ('IDSAL 2015-2017'!C52/'IDSAL 2000-2004'!C53*1-1)*'IDSAL 2000-2004'!C71</f>
        <v>2.60596899157036E-2</v>
      </c>
      <c r="E16" s="140">
        <f xml:space="preserve"> ('IDSAL 2015-2017'!D52/'IDSAL 2000-2004'!D53*1-1)*'IDSAL 2000-2004'!D71</f>
        <v>-1.1117124263314563E-4</v>
      </c>
      <c r="F16" s="140">
        <f xml:space="preserve"> ('IDSAL 2015-2017'!E52/'IDSAL 2000-2004'!E53*1-1)*'IDSAL 2000-2004'!E71</f>
        <v>-9.6089989477667975E-2</v>
      </c>
      <c r="G16" s="140">
        <f xml:space="preserve"> ('IDSAL 2015-2017'!F52/'IDSAL 2000-2004'!F53*1-1)*'IDSAL 2000-2004'!F71</f>
        <v>-2.5367282695721076E-2</v>
      </c>
      <c r="H16" s="151">
        <f xml:space="preserve"> ('IDSAL 2015-2017'!G52/'IDSAL 2000-2004'!G53*1-1)*'IDSAL 2000-2004'!G71</f>
        <v>-0.16798818966367413</v>
      </c>
      <c r="J16" s="149">
        <f>('IDSAL 2000-2004'!F16-'IDSAL 2000-2004'!C16)</f>
        <v>-5.9131905145740515E-2</v>
      </c>
      <c r="L16" s="136"/>
    </row>
    <row r="17" spans="1:12" ht="15.75" thickBot="1" x14ac:dyDescent="0.3">
      <c r="A17" s="12" t="s">
        <v>47</v>
      </c>
      <c r="B17" s="13" t="s">
        <v>34</v>
      </c>
      <c r="C17" s="141">
        <f xml:space="preserve"> ('IDSAL 2015-2017'!B53/'IDSAL 2000-2004'!B54*1-1)*'IDSAL 2000-2004'!B72</f>
        <v>-5.1591547833325133E-2</v>
      </c>
      <c r="D17" s="141">
        <f xml:space="preserve"> ('IDSAL 2015-2017'!C53/'IDSAL 2000-2004'!C54*1-1)*'IDSAL 2000-2004'!C72</f>
        <v>-6.9121740207503224E-2</v>
      </c>
      <c r="E17" s="141">
        <f xml:space="preserve"> ('IDSAL 2015-2017'!D53/'IDSAL 2000-2004'!D54*1-1)*'IDSAL 2000-2004'!D72</f>
        <v>-3.5795081747625586E-2</v>
      </c>
      <c r="F17" s="141">
        <f xml:space="preserve"> ('IDSAL 2015-2017'!E53/'IDSAL 2000-2004'!E54*1-1)*'IDSAL 2000-2004'!E72</f>
        <v>-7.6005447890594005E-2</v>
      </c>
      <c r="G17" s="141">
        <f xml:space="preserve"> ('IDSAL 2015-2017'!F53/'IDSAL 2000-2004'!F54*1-1)*'IDSAL 2000-2004'!F72</f>
        <v>-6.9155836892155667E-2</v>
      </c>
      <c r="H17" s="152">
        <f xml:space="preserve"> ('IDSAL 2015-2017'!G53/'IDSAL 2000-2004'!G54*1-1)*'IDSAL 2000-2004'!G72</f>
        <v>-0.30166965457120343</v>
      </c>
      <c r="J17" s="150">
        <f>('IDSAL 2000-2004'!F17-'IDSAL 2000-2004'!C17)</f>
        <v>-0.11578936878409574</v>
      </c>
      <c r="L17" s="136"/>
    </row>
    <row r="19" spans="1:12" ht="15.75" thickBot="1" x14ac:dyDescent="0.3">
      <c r="A19" s="245" t="s">
        <v>94</v>
      </c>
      <c r="B19" s="245"/>
      <c r="C19" s="245"/>
      <c r="D19" s="245"/>
      <c r="E19" s="245"/>
      <c r="F19" s="245"/>
      <c r="G19" s="245"/>
      <c r="H19" s="245"/>
    </row>
    <row r="20" spans="1:12" ht="48" x14ac:dyDescent="0.25">
      <c r="A20" s="143" t="s">
        <v>47</v>
      </c>
      <c r="B20" s="144"/>
      <c r="C20" s="88" t="s">
        <v>72</v>
      </c>
      <c r="D20" s="88" t="s">
        <v>73</v>
      </c>
      <c r="E20" s="88" t="s">
        <v>74</v>
      </c>
      <c r="F20" s="88" t="s">
        <v>75</v>
      </c>
      <c r="G20" s="88" t="s">
        <v>76</v>
      </c>
      <c r="H20" s="89" t="s">
        <v>70</v>
      </c>
    </row>
    <row r="21" spans="1:12" x14ac:dyDescent="0.25">
      <c r="A21" s="142" t="s">
        <v>6</v>
      </c>
      <c r="B21" s="145" t="s">
        <v>7</v>
      </c>
      <c r="C21" s="140">
        <f xml:space="preserve"> + C3*1/$H$3</f>
        <v>0.2803714641493853</v>
      </c>
      <c r="D21" s="140">
        <f t="shared" ref="D21:H21" si="0" xml:space="preserve"> + D3*1/$H$3</f>
        <v>0.11642535125129007</v>
      </c>
      <c r="E21" s="140">
        <f t="shared" si="0"/>
        <v>0.12523830475995829</v>
      </c>
      <c r="F21" s="140">
        <f t="shared" si="0"/>
        <v>0.11280204909452238</v>
      </c>
      <c r="G21" s="140">
        <f t="shared" si="0"/>
        <v>0.36516283074484401</v>
      </c>
      <c r="H21" s="151">
        <f t="shared" si="0"/>
        <v>1</v>
      </c>
    </row>
    <row r="22" spans="1:12" x14ac:dyDescent="0.25">
      <c r="A22" s="7" t="s">
        <v>8</v>
      </c>
      <c r="B22" s="8" t="s">
        <v>9</v>
      </c>
      <c r="C22" s="140">
        <f>+C4*1/$H$4</f>
        <v>0.18468347293222609</v>
      </c>
      <c r="D22" s="140">
        <f t="shared" ref="D22:H22" si="1">+D4*1/$H$4</f>
        <v>0.43053285384729223</v>
      </c>
      <c r="E22" s="140">
        <f t="shared" si="1"/>
        <v>5.1018218127875874E-2</v>
      </c>
      <c r="F22" s="140">
        <f t="shared" si="1"/>
        <v>0.15949242389373922</v>
      </c>
      <c r="G22" s="140">
        <f t="shared" si="1"/>
        <v>0.17427303119886636</v>
      </c>
      <c r="H22" s="151">
        <f t="shared" si="1"/>
        <v>1</v>
      </c>
    </row>
    <row r="23" spans="1:12" x14ac:dyDescent="0.25">
      <c r="A23" s="7" t="s">
        <v>10</v>
      </c>
      <c r="B23" s="8" t="s">
        <v>11</v>
      </c>
      <c r="C23" s="140">
        <f>(C5*1/$H$5)</f>
        <v>0.23362226785269385</v>
      </c>
      <c r="D23" s="140">
        <f t="shared" ref="D23:H23" si="2">(D5*1/$H$5)</f>
        <v>0.37332639622132352</v>
      </c>
      <c r="E23" s="140">
        <f t="shared" si="2"/>
        <v>0.16977420704734406</v>
      </c>
      <c r="F23" s="140">
        <f t="shared" si="2"/>
        <v>0.11958647483532599</v>
      </c>
      <c r="G23" s="140">
        <f t="shared" si="2"/>
        <v>0.10369065404331261</v>
      </c>
      <c r="H23" s="151">
        <f t="shared" si="2"/>
        <v>1</v>
      </c>
    </row>
    <row r="24" spans="1:12" x14ac:dyDescent="0.25">
      <c r="A24" s="7" t="s">
        <v>12</v>
      </c>
      <c r="B24" s="8" t="s">
        <v>13</v>
      </c>
      <c r="C24" s="140">
        <f>C6*1/$H$6</f>
        <v>0.38328263371926324</v>
      </c>
      <c r="D24" s="140">
        <f t="shared" ref="D24:H24" si="3">D6*1/$H$6</f>
        <v>8.7280063455400334E-2</v>
      </c>
      <c r="E24" s="140">
        <f t="shared" si="3"/>
        <v>0.22863529315010475</v>
      </c>
      <c r="F24" s="140">
        <f t="shared" si="3"/>
        <v>9.5595793068012067E-2</v>
      </c>
      <c r="G24" s="140">
        <f t="shared" si="3"/>
        <v>0.20520621660721935</v>
      </c>
      <c r="H24" s="151">
        <f t="shared" si="3"/>
        <v>1</v>
      </c>
    </row>
    <row r="25" spans="1:12" x14ac:dyDescent="0.25">
      <c r="A25" s="7" t="s">
        <v>14</v>
      </c>
      <c r="B25" s="8" t="s">
        <v>15</v>
      </c>
      <c r="C25" s="140">
        <f>C7*1/$H$7</f>
        <v>0.30801565479826032</v>
      </c>
      <c r="D25" s="140">
        <f t="shared" ref="D25:H25" si="4">D7*1/$H$7</f>
        <v>0.19779326289441454</v>
      </c>
      <c r="E25" s="140">
        <f t="shared" si="4"/>
        <v>3.7443634578891945E-2</v>
      </c>
      <c r="F25" s="140">
        <f t="shared" si="4"/>
        <v>0.33140456342652314</v>
      </c>
      <c r="G25" s="140">
        <f t="shared" si="4"/>
        <v>0.12534288430190982</v>
      </c>
      <c r="H25" s="151">
        <f t="shared" si="4"/>
        <v>1</v>
      </c>
    </row>
    <row r="26" spans="1:12" x14ac:dyDescent="0.25">
      <c r="A26" s="7" t="s">
        <v>16</v>
      </c>
      <c r="B26" s="8" t="s">
        <v>17</v>
      </c>
      <c r="C26" s="140">
        <f xml:space="preserve"> C8*1/$H$8</f>
        <v>0.16387739863622053</v>
      </c>
      <c r="D26" s="140">
        <f t="shared" ref="D26:H26" si="5" xml:space="preserve"> D8*1/$H$8</f>
        <v>6.3406001027490805E-2</v>
      </c>
      <c r="E26" s="140">
        <f t="shared" si="5"/>
        <v>5.6352294851025317E-2</v>
      </c>
      <c r="F26" s="140">
        <f t="shared" si="5"/>
        <v>0.35561053982811391</v>
      </c>
      <c r="G26" s="140">
        <f t="shared" si="5"/>
        <v>0.36075376565714917</v>
      </c>
      <c r="H26" s="151">
        <f t="shared" si="5"/>
        <v>1</v>
      </c>
    </row>
    <row r="27" spans="1:12" x14ac:dyDescent="0.25">
      <c r="A27" s="7" t="s">
        <v>18</v>
      </c>
      <c r="B27" s="8" t="s">
        <v>19</v>
      </c>
      <c r="C27" s="140">
        <f xml:space="preserve"> C9*1/$H$9</f>
        <v>-2.9650779676994154E-2</v>
      </c>
      <c r="D27" s="140">
        <f t="shared" ref="D27:H27" si="6" xml:space="preserve"> D9*1/$H$9</f>
        <v>0.22676673418532955</v>
      </c>
      <c r="E27" s="140">
        <f t="shared" si="6"/>
        <v>8.0824323707168147E-2</v>
      </c>
      <c r="F27" s="140">
        <f t="shared" si="6"/>
        <v>0.61809586755709311</v>
      </c>
      <c r="G27" s="140">
        <f t="shared" si="6"/>
        <v>0.10396385422740272</v>
      </c>
      <c r="H27" s="151">
        <f t="shared" si="6"/>
        <v>1</v>
      </c>
    </row>
    <row r="28" spans="1:12" x14ac:dyDescent="0.25">
      <c r="A28" s="7" t="s">
        <v>26</v>
      </c>
      <c r="B28" s="8" t="s">
        <v>27</v>
      </c>
      <c r="C28" s="140">
        <f>C10*1/$H$10</f>
        <v>0.2536680297626111</v>
      </c>
      <c r="D28" s="140">
        <f t="shared" ref="D28:H28" si="7">D10*1/$H$10</f>
        <v>0.21753113056983372</v>
      </c>
      <c r="E28" s="140">
        <f t="shared" si="7"/>
        <v>-0.15824491422404402</v>
      </c>
      <c r="F28" s="140">
        <f t="shared" si="7"/>
        <v>0.66551869709337519</v>
      </c>
      <c r="G28" s="140">
        <f t="shared" si="7"/>
        <v>2.1527056798223625E-2</v>
      </c>
      <c r="H28" s="151">
        <f t="shared" si="7"/>
        <v>1</v>
      </c>
    </row>
    <row r="29" spans="1:12" x14ac:dyDescent="0.25">
      <c r="A29" s="7" t="s">
        <v>28</v>
      </c>
      <c r="B29" s="8" t="s">
        <v>29</v>
      </c>
      <c r="C29" s="140">
        <f>(C11*1/$H$11)</f>
        <v>0.10601829177011111</v>
      </c>
      <c r="D29" s="140">
        <f t="shared" ref="D29:H29" si="8">(D11*1/$H$11)</f>
        <v>0.27373520743613539</v>
      </c>
      <c r="E29" s="140">
        <f t="shared" si="8"/>
        <v>0.22146342381159262</v>
      </c>
      <c r="F29" s="140">
        <f t="shared" si="8"/>
        <v>0.28860457830288361</v>
      </c>
      <c r="G29" s="140">
        <f t="shared" si="8"/>
        <v>0.11017849867927652</v>
      </c>
      <c r="H29" s="151">
        <f t="shared" si="8"/>
        <v>1</v>
      </c>
    </row>
    <row r="30" spans="1:12" x14ac:dyDescent="0.25">
      <c r="A30" s="7" t="s">
        <v>20</v>
      </c>
      <c r="B30" s="8" t="s">
        <v>21</v>
      </c>
      <c r="C30" s="140">
        <f xml:space="preserve"> C12*1/$H$12</f>
        <v>7.3451988252955541E-2</v>
      </c>
      <c r="D30" s="140">
        <f t="shared" ref="D30:H30" si="9" xml:space="preserve"> D12*1/$H$12</f>
        <v>0.11908828922501384</v>
      </c>
      <c r="E30" s="140">
        <f t="shared" si="9"/>
        <v>9.3011058059230531E-2</v>
      </c>
      <c r="F30" s="140">
        <f t="shared" si="9"/>
        <v>0.24137677650180944</v>
      </c>
      <c r="G30" s="140">
        <f t="shared" si="9"/>
        <v>0.47307188796099053</v>
      </c>
      <c r="H30" s="151">
        <f t="shared" si="9"/>
        <v>1</v>
      </c>
    </row>
    <row r="31" spans="1:12" x14ac:dyDescent="0.25">
      <c r="A31" s="7" t="s">
        <v>30</v>
      </c>
      <c r="B31" s="8" t="s">
        <v>31</v>
      </c>
      <c r="C31" s="140">
        <f xml:space="preserve"> C13*1/$H$13</f>
        <v>0.16171724324622866</v>
      </c>
      <c r="D31" s="140">
        <f t="shared" ref="D31:H31" si="10" xml:space="preserve"> D13*1/$H$13</f>
        <v>9.5816903110641699E-2</v>
      </c>
      <c r="E31" s="140">
        <f t="shared" si="10"/>
        <v>0.13429640064620724</v>
      </c>
      <c r="F31" s="140">
        <f t="shared" si="10"/>
        <v>0.37076232400771175</v>
      </c>
      <c r="G31" s="140">
        <f t="shared" si="10"/>
        <v>0.23740712898921137</v>
      </c>
      <c r="H31" s="151">
        <f t="shared" si="10"/>
        <v>1</v>
      </c>
    </row>
    <row r="32" spans="1:12" x14ac:dyDescent="0.25">
      <c r="A32" s="7" t="s">
        <v>22</v>
      </c>
      <c r="B32" s="8" t="s">
        <v>23</v>
      </c>
      <c r="C32" s="140">
        <f>C14*1/$H$14</f>
        <v>0.13996294115787467</v>
      </c>
      <c r="D32" s="140">
        <f t="shared" ref="D32:H32" si="11">D14*1/$H$14</f>
        <v>0.31520229082874701</v>
      </c>
      <c r="E32" s="140">
        <f t="shared" si="11"/>
        <v>0.29342335071225695</v>
      </c>
      <c r="F32" s="140">
        <f t="shared" si="11"/>
        <v>0.11146551851059028</v>
      </c>
      <c r="G32" s="140">
        <f t="shared" si="11"/>
        <v>0.13994589879053074</v>
      </c>
      <c r="H32" s="151">
        <f t="shared" si="11"/>
        <v>1</v>
      </c>
    </row>
    <row r="33" spans="1:8" x14ac:dyDescent="0.25">
      <c r="A33" s="7" t="s">
        <v>24</v>
      </c>
      <c r="B33" s="8" t="s">
        <v>25</v>
      </c>
      <c r="C33" s="140">
        <f>C15*1/$H$15</f>
        <v>0.24504115955836994</v>
      </c>
      <c r="D33" s="140">
        <f t="shared" ref="D33:H33" si="12">D15*1/$H$15</f>
        <v>0.29485582482276629</v>
      </c>
      <c r="E33" s="140">
        <f t="shared" si="12"/>
        <v>6.2870689910304256E-2</v>
      </c>
      <c r="F33" s="140">
        <f t="shared" si="12"/>
        <v>0.17045214744858794</v>
      </c>
      <c r="G33" s="140">
        <f t="shared" si="12"/>
        <v>0.22678017825997163</v>
      </c>
      <c r="H33" s="151">
        <f t="shared" si="12"/>
        <v>1</v>
      </c>
    </row>
    <row r="34" spans="1:8" x14ac:dyDescent="0.25">
      <c r="A34" s="11" t="s">
        <v>32</v>
      </c>
      <c r="B34" s="8" t="s">
        <v>33</v>
      </c>
      <c r="C34" s="140">
        <f>C16*1/$H$16</f>
        <v>0.43145554641945405</v>
      </c>
      <c r="D34" s="140">
        <f t="shared" ref="D34:H34" si="13">D16*1/$H$16</f>
        <v>-0.15512810732633761</v>
      </c>
      <c r="E34" s="140">
        <f t="shared" si="13"/>
        <v>6.6178010999296683E-4</v>
      </c>
      <c r="F34" s="140">
        <f t="shared" si="13"/>
        <v>0.5720044347763249</v>
      </c>
      <c r="G34" s="140">
        <f t="shared" si="13"/>
        <v>0.15100634602056501</v>
      </c>
      <c r="H34" s="151">
        <f t="shared" si="13"/>
        <v>1</v>
      </c>
    </row>
    <row r="35" spans="1:8" ht="15.75" thickBot="1" x14ac:dyDescent="0.3">
      <c r="A35" s="12" t="s">
        <v>47</v>
      </c>
      <c r="B35" s="13" t="s">
        <v>34</v>
      </c>
      <c r="C35" s="141">
        <f>C17*1/$H$17</f>
        <v>0.17102001163046354</v>
      </c>
      <c r="D35" s="141">
        <f t="shared" ref="D35:H35" si="14">D17*1/$H$17</f>
        <v>0.22913057100739426</v>
      </c>
      <c r="E35" s="141">
        <f t="shared" si="14"/>
        <v>0.11865655429779674</v>
      </c>
      <c r="F35" s="141">
        <f t="shared" si="14"/>
        <v>0.25194926549251029</v>
      </c>
      <c r="G35" s="141">
        <f t="shared" si="14"/>
        <v>0.22924359757183577</v>
      </c>
      <c r="H35" s="152">
        <f t="shared" si="14"/>
        <v>1</v>
      </c>
    </row>
  </sheetData>
  <mergeCells count="2">
    <mergeCell ref="A19:H19"/>
    <mergeCell ref="A1:J1"/>
  </mergeCells>
  <pageMargins left="0.25" right="0.25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56"/>
  <sheetViews>
    <sheetView showGridLines="0" zoomScale="90" zoomScaleNormal="90" workbookViewId="0">
      <selection activeCell="B21" sqref="B21"/>
    </sheetView>
  </sheetViews>
  <sheetFormatPr baseColWidth="10" defaultRowHeight="15" x14ac:dyDescent="0.25"/>
  <cols>
    <col min="1" max="1" width="21.140625" customWidth="1"/>
    <col min="2" max="2" width="16.42578125" customWidth="1"/>
    <col min="8" max="8" width="13.5703125" customWidth="1"/>
  </cols>
  <sheetData>
    <row r="1" spans="1:9" ht="27.75" customHeight="1" x14ac:dyDescent="0.25">
      <c r="A1" s="185" t="s">
        <v>103</v>
      </c>
      <c r="B1" s="186"/>
      <c r="C1" s="186"/>
      <c r="D1" s="186"/>
      <c r="E1" s="186"/>
      <c r="F1" s="187"/>
    </row>
    <row r="2" spans="1:9" x14ac:dyDescent="0.25">
      <c r="A2" s="188" t="s">
        <v>0</v>
      </c>
      <c r="B2" s="189"/>
      <c r="C2" s="189"/>
      <c r="D2" s="189"/>
      <c r="E2" s="189"/>
      <c r="F2" s="190"/>
    </row>
    <row r="3" spans="1:9" ht="15.75" thickBot="1" x14ac:dyDescent="0.3">
      <c r="A3" s="191" t="s">
        <v>1</v>
      </c>
      <c r="B3" s="192"/>
      <c r="C3" s="192"/>
      <c r="D3" s="192"/>
      <c r="E3" s="192"/>
      <c r="F3" s="193"/>
    </row>
    <row r="4" spans="1:9" x14ac:dyDescent="0.25">
      <c r="A4" s="3" t="s">
        <v>106</v>
      </c>
      <c r="B4" s="4"/>
      <c r="C4" s="5" t="s">
        <v>2</v>
      </c>
      <c r="D4" s="5" t="s">
        <v>3</v>
      </c>
      <c r="E4" s="5" t="s">
        <v>4</v>
      </c>
      <c r="F4" s="6" t="s">
        <v>5</v>
      </c>
      <c r="H4" s="45" t="s">
        <v>48</v>
      </c>
      <c r="I4" s="46">
        <v>100</v>
      </c>
    </row>
    <row r="5" spans="1:9" ht="15.75" thickBot="1" x14ac:dyDescent="0.3">
      <c r="A5" s="7" t="s">
        <v>6</v>
      </c>
      <c r="B5" s="8" t="s">
        <v>7</v>
      </c>
      <c r="C5" s="9">
        <v>31.540000000000003</v>
      </c>
      <c r="D5" s="9">
        <v>17.675000000000001</v>
      </c>
      <c r="E5" s="9">
        <v>9.9499999999999993</v>
      </c>
      <c r="F5" s="10">
        <v>7.8</v>
      </c>
      <c r="H5" s="47" t="s">
        <v>49</v>
      </c>
      <c r="I5" s="155">
        <v>1</v>
      </c>
    </row>
    <row r="6" spans="1:9" x14ac:dyDescent="0.25">
      <c r="A6" s="7" t="s">
        <v>8</v>
      </c>
      <c r="B6" s="8" t="s">
        <v>9</v>
      </c>
      <c r="C6" s="9">
        <v>58.05</v>
      </c>
      <c r="D6" s="9">
        <v>46.45</v>
      </c>
      <c r="E6" s="9">
        <v>28.52</v>
      </c>
      <c r="F6" s="10">
        <v>25.099999999999998</v>
      </c>
    </row>
    <row r="7" spans="1:9" x14ac:dyDescent="0.25">
      <c r="A7" s="7" t="s">
        <v>10</v>
      </c>
      <c r="B7" s="8" t="s">
        <v>11</v>
      </c>
      <c r="C7" s="9">
        <v>40.924999999999997</v>
      </c>
      <c r="D7" s="9">
        <v>33.325000000000003</v>
      </c>
      <c r="E7" s="9">
        <v>21.919999999999998</v>
      </c>
      <c r="F7" s="10">
        <v>19.399999999999999</v>
      </c>
    </row>
    <row r="8" spans="1:9" x14ac:dyDescent="0.25">
      <c r="A8" s="7" t="s">
        <v>12</v>
      </c>
      <c r="B8" s="8" t="s">
        <v>13</v>
      </c>
      <c r="C8" s="9">
        <v>30.65</v>
      </c>
      <c r="D8" s="9">
        <v>23.3</v>
      </c>
      <c r="E8" s="9">
        <v>15.666666666666666</v>
      </c>
      <c r="F8" s="10">
        <v>8.25</v>
      </c>
    </row>
    <row r="9" spans="1:9" x14ac:dyDescent="0.25">
      <c r="A9" s="7" t="s">
        <v>14</v>
      </c>
      <c r="B9" s="8" t="s">
        <v>15</v>
      </c>
      <c r="C9" s="9">
        <v>53.820000000000007</v>
      </c>
      <c r="D9" s="9">
        <v>44.650000000000006</v>
      </c>
      <c r="E9" s="9">
        <v>35.15</v>
      </c>
      <c r="F9" s="10">
        <v>28.6</v>
      </c>
    </row>
    <row r="10" spans="1:9" x14ac:dyDescent="0.25">
      <c r="A10" s="7" t="s">
        <v>16</v>
      </c>
      <c r="B10" s="8" t="s">
        <v>17</v>
      </c>
      <c r="C10" s="9">
        <v>23.98</v>
      </c>
      <c r="D10" s="9">
        <v>17.924999999999997</v>
      </c>
      <c r="E10" s="9">
        <v>12.966666666666667</v>
      </c>
      <c r="F10" s="10">
        <v>11.1</v>
      </c>
    </row>
    <row r="11" spans="1:9" x14ac:dyDescent="0.25">
      <c r="A11" s="7" t="s">
        <v>18</v>
      </c>
      <c r="B11" s="8" t="s">
        <v>19</v>
      </c>
      <c r="C11" s="9">
        <v>44.8</v>
      </c>
      <c r="D11" s="9">
        <v>43.4</v>
      </c>
      <c r="E11" s="9">
        <v>48.8</v>
      </c>
      <c r="F11" s="10">
        <v>48.8</v>
      </c>
    </row>
    <row r="12" spans="1:9" x14ac:dyDescent="0.25">
      <c r="A12" s="7" t="s">
        <v>26</v>
      </c>
      <c r="B12" s="8" t="s">
        <v>27</v>
      </c>
      <c r="C12" s="9">
        <v>45.9</v>
      </c>
      <c r="D12" s="9">
        <v>42.524999999999999</v>
      </c>
      <c r="E12" s="9">
        <v>38.93333333333333</v>
      </c>
      <c r="F12" s="10">
        <v>30.5</v>
      </c>
    </row>
    <row r="13" spans="1:9" x14ac:dyDescent="0.25">
      <c r="A13" s="7" t="s">
        <v>28</v>
      </c>
      <c r="B13" s="8" t="s">
        <v>29</v>
      </c>
      <c r="C13" s="9">
        <v>60.599999999999994</v>
      </c>
      <c r="D13" s="9">
        <v>54.7</v>
      </c>
      <c r="E13" s="9">
        <v>52.54999999999999</v>
      </c>
      <c r="F13" s="10">
        <v>52.266666666666659</v>
      </c>
    </row>
    <row r="14" spans="1:9" x14ac:dyDescent="0.25">
      <c r="A14" s="7" t="s">
        <v>20</v>
      </c>
      <c r="B14" s="8" t="s">
        <v>21</v>
      </c>
      <c r="C14" s="9">
        <v>42.533333333333339</v>
      </c>
      <c r="D14" s="9">
        <v>37.4</v>
      </c>
      <c r="E14" s="9">
        <v>38</v>
      </c>
      <c r="F14" s="10">
        <v>34.799999999999997</v>
      </c>
    </row>
    <row r="15" spans="1:9" x14ac:dyDescent="0.25">
      <c r="A15" s="7" t="s">
        <v>30</v>
      </c>
      <c r="B15" s="8" t="s">
        <v>31</v>
      </c>
      <c r="C15" s="9">
        <v>40.65</v>
      </c>
      <c r="D15" s="9">
        <v>35.9</v>
      </c>
      <c r="E15" s="9">
        <v>25.566666666666666</v>
      </c>
      <c r="F15" s="10">
        <v>19.566666666666666</v>
      </c>
    </row>
    <row r="16" spans="1:9" x14ac:dyDescent="0.25">
      <c r="A16" s="7" t="s">
        <v>22</v>
      </c>
      <c r="B16" s="8" t="s">
        <v>23</v>
      </c>
      <c r="C16" s="9">
        <v>51.48</v>
      </c>
      <c r="D16" s="9">
        <v>44.25</v>
      </c>
      <c r="E16" s="9">
        <v>28.933333333333334</v>
      </c>
      <c r="F16" s="10">
        <v>24.133333333333336</v>
      </c>
    </row>
    <row r="17" spans="1:6" x14ac:dyDescent="0.25">
      <c r="A17" s="7" t="s">
        <v>24</v>
      </c>
      <c r="B17" s="8" t="s">
        <v>25</v>
      </c>
      <c r="C17" s="9">
        <v>14.2</v>
      </c>
      <c r="D17" s="9">
        <v>14.233333333333334</v>
      </c>
      <c r="E17" s="9">
        <v>6.5666666666666664</v>
      </c>
      <c r="F17" s="10">
        <v>3.5333333333333332</v>
      </c>
    </row>
    <row r="18" spans="1:6" x14ac:dyDescent="0.25">
      <c r="A18" s="11" t="s">
        <v>32</v>
      </c>
      <c r="B18" s="8" t="s">
        <v>33</v>
      </c>
      <c r="C18" s="9">
        <v>55.349999999999994</v>
      </c>
      <c r="D18" s="9">
        <v>42.2</v>
      </c>
      <c r="E18" s="9">
        <v>42.2</v>
      </c>
      <c r="F18" s="10">
        <v>42.2</v>
      </c>
    </row>
    <row r="19" spans="1:6" ht="15.75" thickBot="1" x14ac:dyDescent="0.3">
      <c r="A19" s="12" t="s">
        <v>104</v>
      </c>
      <c r="B19" s="13" t="s">
        <v>34</v>
      </c>
      <c r="C19" s="14">
        <v>45.1</v>
      </c>
      <c r="D19" s="14">
        <v>37.099999999999994</v>
      </c>
      <c r="E19" s="14">
        <v>28.900000000000002</v>
      </c>
      <c r="F19" s="15">
        <v>26.4</v>
      </c>
    </row>
    <row r="20" spans="1:6" ht="15.75" thickBot="1" x14ac:dyDescent="0.3">
      <c r="A20" s="194" t="s">
        <v>35</v>
      </c>
      <c r="B20" s="195"/>
      <c r="C20" s="195"/>
      <c r="D20" s="195"/>
      <c r="E20" s="195"/>
      <c r="F20" s="196"/>
    </row>
    <row r="21" spans="1:6" ht="59.25" customHeight="1" x14ac:dyDescent="0.25">
      <c r="A21" s="267" t="s">
        <v>105</v>
      </c>
      <c r="B21" s="264"/>
      <c r="C21" s="264"/>
      <c r="D21" s="264"/>
      <c r="E21" s="264"/>
      <c r="F21" s="264"/>
    </row>
    <row r="22" spans="1:6" ht="15.75" thickBot="1" x14ac:dyDescent="0.3"/>
    <row r="23" spans="1:6" x14ac:dyDescent="0.25">
      <c r="A23" s="3" t="s">
        <v>106</v>
      </c>
      <c r="B23" s="4"/>
      <c r="C23" s="5" t="s">
        <v>2</v>
      </c>
      <c r="D23" s="5" t="s">
        <v>3</v>
      </c>
      <c r="E23" s="5" t="s">
        <v>4</v>
      </c>
      <c r="F23" s="6" t="s">
        <v>5</v>
      </c>
    </row>
    <row r="24" spans="1:6" x14ac:dyDescent="0.25">
      <c r="A24" s="7" t="s">
        <v>6</v>
      </c>
      <c r="B24" s="8" t="s">
        <v>7</v>
      </c>
      <c r="C24" s="20">
        <f>+(C5-$I$5)/($I$4-$I$5)</f>
        <v>0.30848484848484853</v>
      </c>
      <c r="D24" s="20">
        <f t="shared" ref="D24:F24" si="0">+(D5-$I$5)/($I$4-$I$5)</f>
        <v>0.16843434343434344</v>
      </c>
      <c r="E24" s="20">
        <f t="shared" si="0"/>
        <v>9.0404040404040403E-2</v>
      </c>
      <c r="F24" s="21">
        <f t="shared" si="0"/>
        <v>6.8686868686868685E-2</v>
      </c>
    </row>
    <row r="25" spans="1:6" x14ac:dyDescent="0.25">
      <c r="A25" s="7" t="s">
        <v>8</v>
      </c>
      <c r="B25" s="8" t="s">
        <v>9</v>
      </c>
      <c r="C25" s="20">
        <f>+(C6-$I$5)/($I$4-$I$5)</f>
        <v>0.57626262626262625</v>
      </c>
      <c r="D25" s="20">
        <f>+(D6-$I$5)/($I$4-$I$5)</f>
        <v>0.45909090909090911</v>
      </c>
      <c r="E25" s="20">
        <f>+(E6-$I$5)/($I$4-$I$5)</f>
        <v>0.27797979797979799</v>
      </c>
      <c r="F25" s="21">
        <f>+(F6-$I$5)/($I$4-$I$5)</f>
        <v>0.24343434343434342</v>
      </c>
    </row>
    <row r="26" spans="1:6" x14ac:dyDescent="0.25">
      <c r="A26" s="7" t="s">
        <v>10</v>
      </c>
      <c r="B26" s="8" t="s">
        <v>11</v>
      </c>
      <c r="C26" s="20">
        <f>+(C7-$I$5)/($I$4-$I$5)</f>
        <v>0.40328282828282824</v>
      </c>
      <c r="D26" s="20">
        <f>+(D7-$I$5)/($I$4-$I$5)</f>
        <v>0.32651515151515154</v>
      </c>
      <c r="E26" s="20">
        <f>+(E7-$I$5)/($I$4-$I$5)</f>
        <v>0.21131313131313129</v>
      </c>
      <c r="F26" s="21">
        <f>+(F7-$I$5)/($I$4-$I$5)</f>
        <v>0.18585858585858583</v>
      </c>
    </row>
    <row r="27" spans="1:6" x14ac:dyDescent="0.25">
      <c r="A27" s="7" t="s">
        <v>12</v>
      </c>
      <c r="B27" s="8" t="s">
        <v>13</v>
      </c>
      <c r="C27" s="20">
        <f>+(C8-$I$5)/($I$4-$I$5)</f>
        <v>0.29949494949494948</v>
      </c>
      <c r="D27" s="20">
        <f>+(D8-$I$5)/($I$4-$I$5)</f>
        <v>0.22525252525252526</v>
      </c>
      <c r="E27" s="20">
        <f>+(E8-$I$5)/($I$4-$I$5)</f>
        <v>0.14814814814814814</v>
      </c>
      <c r="F27" s="21">
        <f>+(F8-$I$5)/($I$4-$I$5)</f>
        <v>7.3232323232323232E-2</v>
      </c>
    </row>
    <row r="28" spans="1:6" x14ac:dyDescent="0.25">
      <c r="A28" s="7" t="s">
        <v>14</v>
      </c>
      <c r="B28" s="8" t="s">
        <v>15</v>
      </c>
      <c r="C28" s="20">
        <f>+(C9-$I$5)/($I$4-$I$5)</f>
        <v>0.53353535353535364</v>
      </c>
      <c r="D28" s="20">
        <f>+(D9-$I$5)/($I$4-$I$5)</f>
        <v>0.44090909090909097</v>
      </c>
      <c r="E28" s="20">
        <f>+(E9-$I$5)/($I$4-$I$5)</f>
        <v>0.34494949494949495</v>
      </c>
      <c r="F28" s="21">
        <f>+(F9-$I$5)/($I$4-$I$5)</f>
        <v>0.27878787878787881</v>
      </c>
    </row>
    <row r="29" spans="1:6" x14ac:dyDescent="0.25">
      <c r="A29" s="7" t="s">
        <v>16</v>
      </c>
      <c r="B29" s="8" t="s">
        <v>17</v>
      </c>
      <c r="C29" s="20">
        <f>+(C10-$I$5)/($I$4-$I$5)</f>
        <v>0.23212121212121212</v>
      </c>
      <c r="D29" s="20">
        <f>+(D10-$I$5)/($I$4-$I$5)</f>
        <v>0.17095959595959592</v>
      </c>
      <c r="E29" s="20">
        <f>+(E10-$I$5)/($I$4-$I$5)</f>
        <v>0.12087542087542087</v>
      </c>
      <c r="F29" s="21">
        <f>+(F10-$I$5)/($I$4-$I$5)</f>
        <v>0.10202020202020201</v>
      </c>
    </row>
    <row r="30" spans="1:6" x14ac:dyDescent="0.25">
      <c r="A30" s="7" t="s">
        <v>18</v>
      </c>
      <c r="B30" s="8" t="s">
        <v>19</v>
      </c>
      <c r="C30" s="20">
        <f>+(C11-$I$5)/($I$4-$I$5)</f>
        <v>0.44242424242424239</v>
      </c>
      <c r="D30" s="20">
        <f>+(D11-$I$5)/($I$4-$I$5)</f>
        <v>0.42828282828282827</v>
      </c>
      <c r="E30" s="20">
        <f>+(E11-$I$5)/($I$4-$I$5)</f>
        <v>0.48282828282828277</v>
      </c>
      <c r="F30" s="21">
        <f>+(F11-$I$5)/($I$4-$I$5)</f>
        <v>0.48282828282828277</v>
      </c>
    </row>
    <row r="31" spans="1:6" x14ac:dyDescent="0.25">
      <c r="A31" s="7" t="s">
        <v>26</v>
      </c>
      <c r="B31" s="8" t="s">
        <v>27</v>
      </c>
      <c r="C31" s="20">
        <f>+(C12-$I$5)/($I$4-$I$5)</f>
        <v>0.45353535353535351</v>
      </c>
      <c r="D31" s="20">
        <f>+(D12-$I$5)/($I$4-$I$5)</f>
        <v>0.41944444444444445</v>
      </c>
      <c r="E31" s="20">
        <f>+(E12-$I$5)/($I$4-$I$5)</f>
        <v>0.38316498316498315</v>
      </c>
      <c r="F31" s="21">
        <f>+(F12-$I$5)/($I$4-$I$5)</f>
        <v>0.29797979797979796</v>
      </c>
    </row>
    <row r="32" spans="1:6" x14ac:dyDescent="0.25">
      <c r="A32" s="7" t="s">
        <v>28</v>
      </c>
      <c r="B32" s="8" t="s">
        <v>29</v>
      </c>
      <c r="C32" s="20">
        <f>+(C13-$I$5)/($I$4-$I$5)</f>
        <v>0.60202020202020201</v>
      </c>
      <c r="D32" s="20">
        <f>+(D13-$I$5)/($I$4-$I$5)</f>
        <v>0.54242424242424248</v>
      </c>
      <c r="E32" s="20">
        <f>+(E13-$I$5)/($I$4-$I$5)</f>
        <v>0.52070707070707056</v>
      </c>
      <c r="F32" s="21">
        <f>+(F13-$I$5)/($I$4-$I$5)</f>
        <v>0.51784511784511777</v>
      </c>
    </row>
    <row r="33" spans="1:8" x14ac:dyDescent="0.25">
      <c r="A33" s="7" t="s">
        <v>20</v>
      </c>
      <c r="B33" s="8" t="s">
        <v>21</v>
      </c>
      <c r="C33" s="20">
        <f>+(C14-$I$5)/($I$4-$I$5)</f>
        <v>0.41952861952861958</v>
      </c>
      <c r="D33" s="20">
        <f>+(D14-$I$5)/($I$4-$I$5)</f>
        <v>0.36767676767676766</v>
      </c>
      <c r="E33" s="20">
        <f>+(E14-$I$5)/($I$4-$I$5)</f>
        <v>0.37373737373737376</v>
      </c>
      <c r="F33" s="21">
        <f>+(F14-$I$5)/($I$4-$I$5)</f>
        <v>0.34141414141414139</v>
      </c>
    </row>
    <row r="34" spans="1:8" x14ac:dyDescent="0.25">
      <c r="A34" s="7" t="s">
        <v>30</v>
      </c>
      <c r="B34" s="8" t="s">
        <v>31</v>
      </c>
      <c r="C34" s="20">
        <f>+(C15-$I$5)/($I$4-$I$5)</f>
        <v>0.40050505050505047</v>
      </c>
      <c r="D34" s="20">
        <f>+(D15-$I$5)/($I$4-$I$5)</f>
        <v>0.35252525252525252</v>
      </c>
      <c r="E34" s="20">
        <f>+(E15-$I$5)/($I$4-$I$5)</f>
        <v>0.24814814814814815</v>
      </c>
      <c r="F34" s="21">
        <f>+(F15-$I$5)/($I$4-$I$5)</f>
        <v>0.18754208754208754</v>
      </c>
    </row>
    <row r="35" spans="1:8" x14ac:dyDescent="0.25">
      <c r="A35" s="7" t="s">
        <v>22</v>
      </c>
      <c r="B35" s="8" t="s">
        <v>23</v>
      </c>
      <c r="C35" s="20">
        <f>+(C16-$I$5)/($I$4-$I$5)</f>
        <v>0.50989898989898985</v>
      </c>
      <c r="D35" s="20">
        <f>+(D16-$I$5)/($I$4-$I$5)</f>
        <v>0.43686868686868685</v>
      </c>
      <c r="E35" s="20">
        <f>+(E16-$I$5)/($I$4-$I$5)</f>
        <v>0.28215488215488216</v>
      </c>
      <c r="F35" s="21">
        <f>+(F16-$I$5)/($I$4-$I$5)</f>
        <v>0.23367003367003369</v>
      </c>
    </row>
    <row r="36" spans="1:8" x14ac:dyDescent="0.25">
      <c r="A36" s="7" t="s">
        <v>24</v>
      </c>
      <c r="B36" s="8" t="s">
        <v>25</v>
      </c>
      <c r="C36" s="20">
        <f>+(C17-$I$5)/($I$4-$I$5)</f>
        <v>0.13333333333333333</v>
      </c>
      <c r="D36" s="20">
        <f>+(D17-$I$5)/($I$4-$I$5)</f>
        <v>0.13367003367003369</v>
      </c>
      <c r="E36" s="20">
        <f>+(E17-$I$5)/($I$4-$I$5)</f>
        <v>5.6228956228956226E-2</v>
      </c>
      <c r="F36" s="21">
        <f>+(F17-$I$5)/($I$4-$I$5)</f>
        <v>2.5589225589225589E-2</v>
      </c>
    </row>
    <row r="37" spans="1:8" x14ac:dyDescent="0.25">
      <c r="A37" s="11" t="s">
        <v>32</v>
      </c>
      <c r="B37" s="8" t="s">
        <v>33</v>
      </c>
      <c r="C37" s="20">
        <f>+(C18-$I$5)/($I$4-$I$5)</f>
        <v>0.54898989898989892</v>
      </c>
      <c r="D37" s="20">
        <f>+(D18-$I$5)/($I$4-$I$5)</f>
        <v>0.41616161616161618</v>
      </c>
      <c r="E37" s="20">
        <f>+(E18-$I$5)/($I$4-$I$5)</f>
        <v>0.41616161616161618</v>
      </c>
      <c r="F37" s="21">
        <f>+(F18-$I$5)/($I$4-$I$5)</f>
        <v>0.41616161616161618</v>
      </c>
    </row>
    <row r="38" spans="1:8" ht="15.75" thickBot="1" x14ac:dyDescent="0.3">
      <c r="A38" s="12" t="s">
        <v>104</v>
      </c>
      <c r="B38" s="13" t="s">
        <v>34</v>
      </c>
      <c r="C38" s="72">
        <f>+(C19-$I$5)/($I$4-$I$5)</f>
        <v>0.44545454545454549</v>
      </c>
      <c r="D38" s="72">
        <f>+(D19-$I$5)/($I$4-$I$5)</f>
        <v>0.36464646464646461</v>
      </c>
      <c r="E38" s="72">
        <f>+(E19-$I$5)/($I$4-$I$5)</f>
        <v>0.28181818181818186</v>
      </c>
      <c r="F38" s="73">
        <f>+(F19-$I$5)/($I$4-$I$5)</f>
        <v>0.25656565656565655</v>
      </c>
    </row>
    <row r="39" spans="1:8" ht="72.75" thickBot="1" x14ac:dyDescent="0.3">
      <c r="A39" s="265" t="s">
        <v>105</v>
      </c>
    </row>
    <row r="40" spans="1:8" x14ac:dyDescent="0.25">
      <c r="A40" s="3" t="s">
        <v>47</v>
      </c>
      <c r="B40" s="4"/>
      <c r="C40" s="5" t="s">
        <v>2</v>
      </c>
      <c r="D40" s="5" t="s">
        <v>3</v>
      </c>
      <c r="E40" s="5" t="s">
        <v>4</v>
      </c>
      <c r="F40" s="6" t="s">
        <v>5</v>
      </c>
      <c r="H40">
        <v>0.1</v>
      </c>
    </row>
    <row r="41" spans="1:8" x14ac:dyDescent="0.25">
      <c r="A41" s="7" t="s">
        <v>6</v>
      </c>
      <c r="B41" s="8" t="s">
        <v>7</v>
      </c>
      <c r="C41" s="74">
        <f>(C24*$H$40)</f>
        <v>3.0848484848484854E-2</v>
      </c>
      <c r="D41" s="74">
        <f>(D24*$H$40)</f>
        <v>1.6843434343434344E-2</v>
      </c>
      <c r="E41" s="74">
        <f>(E24*$H$40)</f>
        <v>9.0404040404040414E-3</v>
      </c>
      <c r="F41" s="75">
        <f>(F24*$H$40)</f>
        <v>6.8686868686868687E-3</v>
      </c>
    </row>
    <row r="42" spans="1:8" x14ac:dyDescent="0.25">
      <c r="A42" s="7" t="s">
        <v>8</v>
      </c>
      <c r="B42" s="8" t="s">
        <v>9</v>
      </c>
      <c r="C42" s="74">
        <f t="shared" ref="C42:F54" si="1">(C25*$H$40)</f>
        <v>5.762626262626263E-2</v>
      </c>
      <c r="D42" s="74">
        <f t="shared" si="1"/>
        <v>4.5909090909090913E-2</v>
      </c>
      <c r="E42" s="74">
        <f t="shared" si="1"/>
        <v>2.7797979797979801E-2</v>
      </c>
      <c r="F42" s="75">
        <f t="shared" si="1"/>
        <v>2.4343434343434344E-2</v>
      </c>
    </row>
    <row r="43" spans="1:8" x14ac:dyDescent="0.25">
      <c r="A43" s="7" t="s">
        <v>10</v>
      </c>
      <c r="B43" s="8" t="s">
        <v>11</v>
      </c>
      <c r="C43" s="74">
        <f t="shared" si="1"/>
        <v>4.0328282828282824E-2</v>
      </c>
      <c r="D43" s="74">
        <f t="shared" si="1"/>
        <v>3.2651515151515154E-2</v>
      </c>
      <c r="E43" s="74">
        <f t="shared" si="1"/>
        <v>2.1131313131313129E-2</v>
      </c>
      <c r="F43" s="75">
        <f t="shared" si="1"/>
        <v>1.8585858585858584E-2</v>
      </c>
    </row>
    <row r="44" spans="1:8" x14ac:dyDescent="0.25">
      <c r="A44" s="7" t="s">
        <v>12</v>
      </c>
      <c r="B44" s="8" t="s">
        <v>13</v>
      </c>
      <c r="C44" s="74">
        <f t="shared" si="1"/>
        <v>2.9949494949494948E-2</v>
      </c>
      <c r="D44" s="74">
        <f t="shared" si="1"/>
        <v>2.2525252525252528E-2</v>
      </c>
      <c r="E44" s="74">
        <f t="shared" si="1"/>
        <v>1.4814814814814815E-2</v>
      </c>
      <c r="F44" s="75">
        <f t="shared" si="1"/>
        <v>7.3232323232323236E-3</v>
      </c>
    </row>
    <row r="45" spans="1:8" x14ac:dyDescent="0.25">
      <c r="A45" s="7" t="s">
        <v>14</v>
      </c>
      <c r="B45" s="8" t="s">
        <v>15</v>
      </c>
      <c r="C45" s="74">
        <f t="shared" si="1"/>
        <v>5.3353535353535368E-2</v>
      </c>
      <c r="D45" s="74">
        <f t="shared" si="1"/>
        <v>4.4090909090909097E-2</v>
      </c>
      <c r="E45" s="74">
        <f t="shared" si="1"/>
        <v>3.4494949494949495E-2</v>
      </c>
      <c r="F45" s="75">
        <f t="shared" si="1"/>
        <v>2.7878787878787881E-2</v>
      </c>
    </row>
    <row r="46" spans="1:8" x14ac:dyDescent="0.25">
      <c r="A46" s="7" t="s">
        <v>16</v>
      </c>
      <c r="B46" s="8" t="s">
        <v>17</v>
      </c>
      <c r="C46" s="74">
        <f t="shared" si="1"/>
        <v>2.3212121212121212E-2</v>
      </c>
      <c r="D46" s="74">
        <f t="shared" si="1"/>
        <v>1.7095959595959592E-2</v>
      </c>
      <c r="E46" s="74">
        <f t="shared" si="1"/>
        <v>1.2087542087542088E-2</v>
      </c>
      <c r="F46" s="75">
        <f t="shared" si="1"/>
        <v>1.0202020202020202E-2</v>
      </c>
    </row>
    <row r="47" spans="1:8" x14ac:dyDescent="0.25">
      <c r="A47" s="7" t="s">
        <v>18</v>
      </c>
      <c r="B47" s="8" t="s">
        <v>19</v>
      </c>
      <c r="C47" s="74">
        <f t="shared" si="1"/>
        <v>4.4242424242424243E-2</v>
      </c>
      <c r="D47" s="74">
        <f t="shared" si="1"/>
        <v>4.2828282828282827E-2</v>
      </c>
      <c r="E47" s="74">
        <f t="shared" si="1"/>
        <v>4.8282828282828281E-2</v>
      </c>
      <c r="F47" s="75">
        <f t="shared" si="1"/>
        <v>4.8282828282828281E-2</v>
      </c>
    </row>
    <row r="48" spans="1:8" x14ac:dyDescent="0.25">
      <c r="A48" s="7" t="s">
        <v>26</v>
      </c>
      <c r="B48" s="8" t="s">
        <v>27</v>
      </c>
      <c r="C48" s="74">
        <f t="shared" si="1"/>
        <v>4.5353535353535354E-2</v>
      </c>
      <c r="D48" s="74">
        <f t="shared" si="1"/>
        <v>4.1944444444444451E-2</v>
      </c>
      <c r="E48" s="74">
        <f t="shared" si="1"/>
        <v>3.8316498316498318E-2</v>
      </c>
      <c r="F48" s="75">
        <f t="shared" si="1"/>
        <v>2.9797979797979796E-2</v>
      </c>
    </row>
    <row r="49" spans="1:6" x14ac:dyDescent="0.25">
      <c r="A49" s="7" t="s">
        <v>28</v>
      </c>
      <c r="B49" s="8" t="s">
        <v>29</v>
      </c>
      <c r="C49" s="74">
        <f t="shared" si="1"/>
        <v>6.0202020202020201E-2</v>
      </c>
      <c r="D49" s="74">
        <f t="shared" si="1"/>
        <v>5.4242424242424252E-2</v>
      </c>
      <c r="E49" s="74">
        <f t="shared" si="1"/>
        <v>5.2070707070707059E-2</v>
      </c>
      <c r="F49" s="75">
        <f t="shared" si="1"/>
        <v>5.178451178451178E-2</v>
      </c>
    </row>
    <row r="50" spans="1:6" x14ac:dyDescent="0.25">
      <c r="A50" s="7" t="s">
        <v>20</v>
      </c>
      <c r="B50" s="8" t="s">
        <v>21</v>
      </c>
      <c r="C50" s="74">
        <f t="shared" si="1"/>
        <v>4.1952861952861964E-2</v>
      </c>
      <c r="D50" s="74">
        <f t="shared" si="1"/>
        <v>3.6767676767676769E-2</v>
      </c>
      <c r="E50" s="74">
        <f t="shared" si="1"/>
        <v>3.7373737373737378E-2</v>
      </c>
      <c r="F50" s="75">
        <f t="shared" si="1"/>
        <v>3.4141414141414139E-2</v>
      </c>
    </row>
    <row r="51" spans="1:6" x14ac:dyDescent="0.25">
      <c r="A51" s="7" t="s">
        <v>30</v>
      </c>
      <c r="B51" s="8" t="s">
        <v>31</v>
      </c>
      <c r="C51" s="74">
        <f t="shared" si="1"/>
        <v>4.0050505050505052E-2</v>
      </c>
      <c r="D51" s="74">
        <f t="shared" si="1"/>
        <v>3.5252525252525251E-2</v>
      </c>
      <c r="E51" s="74">
        <f t="shared" si="1"/>
        <v>2.4814814814814817E-2</v>
      </c>
      <c r="F51" s="75">
        <f t="shared" si="1"/>
        <v>1.8754208754208756E-2</v>
      </c>
    </row>
    <row r="52" spans="1:6" x14ac:dyDescent="0.25">
      <c r="A52" s="7" t="s">
        <v>22</v>
      </c>
      <c r="B52" s="8" t="s">
        <v>23</v>
      </c>
      <c r="C52" s="74">
        <f t="shared" si="1"/>
        <v>5.0989898989898988E-2</v>
      </c>
      <c r="D52" s="74">
        <f t="shared" si="1"/>
        <v>4.3686868686868691E-2</v>
      </c>
      <c r="E52" s="74">
        <f t="shared" si="1"/>
        <v>2.8215488215488218E-2</v>
      </c>
      <c r="F52" s="75">
        <f t="shared" si="1"/>
        <v>2.3367003367003369E-2</v>
      </c>
    </row>
    <row r="53" spans="1:6" x14ac:dyDescent="0.25">
      <c r="A53" s="7" t="s">
        <v>24</v>
      </c>
      <c r="B53" s="8" t="s">
        <v>25</v>
      </c>
      <c r="C53" s="74">
        <f t="shared" si="1"/>
        <v>1.3333333333333334E-2</v>
      </c>
      <c r="D53" s="74">
        <f t="shared" si="1"/>
        <v>1.3367003367003369E-2</v>
      </c>
      <c r="E53" s="74">
        <f t="shared" si="1"/>
        <v>5.6228956228956233E-3</v>
      </c>
      <c r="F53" s="75">
        <f t="shared" si="1"/>
        <v>2.5589225589225592E-3</v>
      </c>
    </row>
    <row r="54" spans="1:6" x14ac:dyDescent="0.25">
      <c r="A54" s="11" t="s">
        <v>32</v>
      </c>
      <c r="B54" s="8" t="s">
        <v>33</v>
      </c>
      <c r="C54" s="74">
        <f t="shared" si="1"/>
        <v>5.4898989898989892E-2</v>
      </c>
      <c r="D54" s="74">
        <f t="shared" si="1"/>
        <v>4.161616161616162E-2</v>
      </c>
      <c r="E54" s="74">
        <f t="shared" si="1"/>
        <v>4.161616161616162E-2</v>
      </c>
      <c r="F54" s="75">
        <f t="shared" si="1"/>
        <v>4.161616161616162E-2</v>
      </c>
    </row>
    <row r="55" spans="1:6" ht="15.75" thickBot="1" x14ac:dyDescent="0.3">
      <c r="A55" s="12" t="s">
        <v>104</v>
      </c>
      <c r="B55" s="13" t="s">
        <v>34</v>
      </c>
      <c r="C55" s="130">
        <f t="shared" ref="C55:F55" si="2">(C38*$H$40)</f>
        <v>4.4545454545454555E-2</v>
      </c>
      <c r="D55" s="130">
        <f t="shared" si="2"/>
        <v>3.6464646464646464E-2</v>
      </c>
      <c r="E55" s="130">
        <f t="shared" si="2"/>
        <v>2.8181818181818186E-2</v>
      </c>
      <c r="F55" s="131">
        <f t="shared" si="2"/>
        <v>2.5656565656565655E-2</v>
      </c>
    </row>
    <row r="56" spans="1:6" ht="72" x14ac:dyDescent="0.25">
      <c r="A56" s="265" t="s">
        <v>105</v>
      </c>
    </row>
  </sheetData>
  <mergeCells count="4">
    <mergeCell ref="A1:F1"/>
    <mergeCell ref="A2:F2"/>
    <mergeCell ref="A3:F3"/>
    <mergeCell ref="A20:F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57"/>
  <sheetViews>
    <sheetView showGridLines="0" topLeftCell="A40" zoomScale="90" zoomScaleNormal="90" workbookViewId="0">
      <selection activeCell="A26" sqref="A26"/>
    </sheetView>
  </sheetViews>
  <sheetFormatPr baseColWidth="10" defaultRowHeight="15" x14ac:dyDescent="0.25"/>
  <cols>
    <col min="1" max="1" width="22" customWidth="1"/>
    <col min="6" max="6" width="14" customWidth="1"/>
    <col min="7" max="7" width="11.28515625" customWidth="1"/>
    <col min="8" max="8" width="14.42578125" customWidth="1"/>
    <col min="9" max="9" width="8.42578125" customWidth="1"/>
  </cols>
  <sheetData>
    <row r="1" spans="1:9" x14ac:dyDescent="0.25">
      <c r="A1" s="203" t="s">
        <v>109</v>
      </c>
      <c r="B1" s="204"/>
      <c r="C1" s="204"/>
      <c r="D1" s="204"/>
      <c r="E1" s="204"/>
      <c r="F1" s="205"/>
    </row>
    <row r="2" spans="1:9" x14ac:dyDescent="0.25">
      <c r="A2" s="200" t="s">
        <v>36</v>
      </c>
      <c r="B2" s="201"/>
      <c r="C2" s="201"/>
      <c r="D2" s="201"/>
      <c r="E2" s="201"/>
      <c r="F2" s="202"/>
    </row>
    <row r="3" spans="1:9" ht="15.75" thickBot="1" x14ac:dyDescent="0.3">
      <c r="A3" s="197" t="s">
        <v>37</v>
      </c>
      <c r="B3" s="198"/>
      <c r="C3" s="198"/>
      <c r="D3" s="198"/>
      <c r="E3" s="198"/>
      <c r="F3" s="199"/>
    </row>
    <row r="4" spans="1:9" x14ac:dyDescent="0.25">
      <c r="A4" s="16" t="s">
        <v>47</v>
      </c>
      <c r="B4" s="17"/>
      <c r="C4" s="18" t="s">
        <v>2</v>
      </c>
      <c r="D4" s="18" t="s">
        <v>3</v>
      </c>
      <c r="E4" s="18" t="s">
        <v>4</v>
      </c>
      <c r="F4" s="19" t="s">
        <v>5</v>
      </c>
      <c r="H4" s="48" t="s">
        <v>48</v>
      </c>
      <c r="I4" s="156">
        <v>2</v>
      </c>
    </row>
    <row r="5" spans="1:9" ht="15.75" thickBot="1" x14ac:dyDescent="0.3">
      <c r="A5" s="7" t="s">
        <v>6</v>
      </c>
      <c r="B5" s="8" t="s">
        <v>7</v>
      </c>
      <c r="C5" s="20">
        <v>0.26443806584708929</v>
      </c>
      <c r="D5" s="20">
        <v>0.25824172075435248</v>
      </c>
      <c r="E5" s="20">
        <v>0.24236151583465229</v>
      </c>
      <c r="F5" s="21">
        <v>0.24236151583465229</v>
      </c>
      <c r="H5" s="49" t="s">
        <v>49</v>
      </c>
      <c r="I5" s="157">
        <v>0.01</v>
      </c>
    </row>
    <row r="6" spans="1:9" x14ac:dyDescent="0.25">
      <c r="A6" s="7" t="s">
        <v>8</v>
      </c>
      <c r="B6" s="8" t="s">
        <v>9</v>
      </c>
      <c r="C6" s="20">
        <v>0.27096718698215572</v>
      </c>
      <c r="D6" s="20">
        <v>0.28702247438926182</v>
      </c>
      <c r="E6" s="20">
        <v>0.29370976920545228</v>
      </c>
      <c r="F6" s="21">
        <v>0.29370976920545228</v>
      </c>
    </row>
    <row r="7" spans="1:9" x14ac:dyDescent="0.25">
      <c r="A7" s="7" t="s">
        <v>10</v>
      </c>
      <c r="B7" s="8" t="s">
        <v>11</v>
      </c>
      <c r="C7" s="20">
        <v>0.15908524068634169</v>
      </c>
      <c r="D7" s="20">
        <v>0.14632523868516659</v>
      </c>
      <c r="E7" s="20">
        <v>0.15290930347112019</v>
      </c>
      <c r="F7" s="21">
        <v>0.15290930347112019</v>
      </c>
    </row>
    <row r="8" spans="1:9" x14ac:dyDescent="0.25">
      <c r="A8" s="7" t="s">
        <v>12</v>
      </c>
      <c r="B8" s="8" t="s">
        <v>13</v>
      </c>
      <c r="C8" s="20">
        <v>0.24044741779257989</v>
      </c>
      <c r="D8" s="20">
        <v>0.22689153004248494</v>
      </c>
      <c r="E8" s="20">
        <v>0.21764914188887086</v>
      </c>
      <c r="F8" s="21">
        <v>0.21764914188887086</v>
      </c>
    </row>
    <row r="9" spans="1:9" x14ac:dyDescent="0.25">
      <c r="A9" s="7" t="s">
        <v>14</v>
      </c>
      <c r="B9" s="8" t="s">
        <v>15</v>
      </c>
      <c r="C9" s="20">
        <v>0.16073878805395525</v>
      </c>
      <c r="D9" s="20">
        <v>0.14588236369507854</v>
      </c>
      <c r="E9" s="20">
        <v>0.14820594630540151</v>
      </c>
      <c r="F9" s="21">
        <v>0.14820594630540151</v>
      </c>
    </row>
    <row r="10" spans="1:9" x14ac:dyDescent="0.25">
      <c r="A10" s="7" t="s">
        <v>16</v>
      </c>
      <c r="B10" s="8" t="s">
        <v>17</v>
      </c>
      <c r="C10" s="20">
        <v>0.1488776539031437</v>
      </c>
      <c r="D10" s="20">
        <v>0.14512769545430051</v>
      </c>
      <c r="E10" s="20">
        <v>0.12379951123593107</v>
      </c>
      <c r="F10" s="21">
        <v>0.12379951123593107</v>
      </c>
    </row>
    <row r="11" spans="1:9" x14ac:dyDescent="0.25">
      <c r="A11" s="7" t="s">
        <v>18</v>
      </c>
      <c r="B11" s="8" t="s">
        <v>19</v>
      </c>
      <c r="C11" s="20">
        <v>0.14425300155976289</v>
      </c>
      <c r="D11" s="20">
        <v>0.13922459283035168</v>
      </c>
      <c r="E11" s="20">
        <v>0.12633717713992318</v>
      </c>
      <c r="F11" s="21">
        <v>0.12633717713992318</v>
      </c>
    </row>
    <row r="12" spans="1:9" x14ac:dyDescent="0.25">
      <c r="A12" s="7" t="s">
        <v>26</v>
      </c>
      <c r="B12" s="8" t="s">
        <v>27</v>
      </c>
      <c r="C12" s="22">
        <v>0.21852748842295819</v>
      </c>
      <c r="D12" s="22">
        <v>0.19336508939571406</v>
      </c>
      <c r="E12" s="22">
        <v>0.30285394637920721</v>
      </c>
      <c r="F12" s="23">
        <v>0.15699619454884053</v>
      </c>
    </row>
    <row r="13" spans="1:9" x14ac:dyDescent="0.25">
      <c r="A13" s="7" t="s">
        <v>28</v>
      </c>
      <c r="B13" s="8" t="s">
        <v>29</v>
      </c>
      <c r="C13" s="22">
        <v>0.31952218690953832</v>
      </c>
      <c r="D13" s="22">
        <v>0.28905274370892259</v>
      </c>
      <c r="E13" s="22">
        <v>5.16337696965391E-2</v>
      </c>
      <c r="F13" s="23">
        <v>0.25105795723578106</v>
      </c>
    </row>
    <row r="14" spans="1:9" x14ac:dyDescent="0.25">
      <c r="A14" s="7" t="s">
        <v>20</v>
      </c>
      <c r="B14" s="8" t="s">
        <v>21</v>
      </c>
      <c r="C14" s="20">
        <v>0.26147805652605299</v>
      </c>
      <c r="D14" s="20">
        <v>0.2671990387111538</v>
      </c>
      <c r="E14" s="20">
        <v>0.25068039914017048</v>
      </c>
      <c r="F14" s="21">
        <v>0.25068039914017048</v>
      </c>
    </row>
    <row r="15" spans="1:9" x14ac:dyDescent="0.25">
      <c r="A15" s="7" t="s">
        <v>30</v>
      </c>
      <c r="B15" s="8" t="s">
        <v>31</v>
      </c>
      <c r="C15" s="22">
        <v>0.10914627690028313</v>
      </c>
      <c r="D15" s="22">
        <v>8.7378981625299598E-2</v>
      </c>
      <c r="E15" s="22">
        <v>3.2784959694822821E-5</v>
      </c>
      <c r="F15" s="23">
        <v>8.1275026070514442E-2</v>
      </c>
    </row>
    <row r="16" spans="1:9" x14ac:dyDescent="0.25">
      <c r="A16" s="7" t="s">
        <v>22</v>
      </c>
      <c r="B16" s="8" t="s">
        <v>23</v>
      </c>
      <c r="C16" s="20">
        <v>0.15789798434118382</v>
      </c>
      <c r="D16" s="20">
        <v>0.16521999229197801</v>
      </c>
      <c r="E16" s="20">
        <v>0.17518702874559433</v>
      </c>
      <c r="F16" s="21">
        <v>0.17518702874559433</v>
      </c>
    </row>
    <row r="17" spans="1:6" x14ac:dyDescent="0.25">
      <c r="A17" s="7" t="s">
        <v>24</v>
      </c>
      <c r="B17" s="8" t="s">
        <v>25</v>
      </c>
      <c r="C17" s="20">
        <v>0.12592588257251616</v>
      </c>
      <c r="D17" s="20">
        <v>0.14210129448578585</v>
      </c>
      <c r="E17" s="20">
        <v>0.1238646408499605</v>
      </c>
      <c r="F17" s="21">
        <v>0.1238646408499605</v>
      </c>
    </row>
    <row r="18" spans="1:6" x14ac:dyDescent="0.25">
      <c r="A18" s="11" t="s">
        <v>32</v>
      </c>
      <c r="B18" s="8" t="s">
        <v>33</v>
      </c>
      <c r="C18" s="22">
        <v>0.60519228864875929</v>
      </c>
      <c r="D18" s="22">
        <v>0.39847815661423069</v>
      </c>
      <c r="E18" s="22">
        <v>3.1452931974445595</v>
      </c>
      <c r="F18" s="23">
        <v>0.36181608141201371</v>
      </c>
    </row>
    <row r="19" spans="1:6" ht="15.75" thickBot="1" x14ac:dyDescent="0.3">
      <c r="A19" s="12" t="s">
        <v>104</v>
      </c>
      <c r="B19" s="13" t="s">
        <v>34</v>
      </c>
      <c r="C19" s="24">
        <v>0.22790754198040419</v>
      </c>
      <c r="D19" s="24">
        <v>0.21640450034171713</v>
      </c>
      <c r="E19" s="24">
        <v>0.20973067686610569</v>
      </c>
      <c r="F19" s="25">
        <v>0.20973067686610569</v>
      </c>
    </row>
    <row r="20" spans="1:6" ht="15.75" thickBot="1" x14ac:dyDescent="0.3">
      <c r="A20" s="206" t="s">
        <v>43</v>
      </c>
      <c r="B20" s="207"/>
      <c r="C20" s="207"/>
      <c r="D20" s="207"/>
      <c r="E20" s="207"/>
      <c r="F20" s="208"/>
    </row>
    <row r="21" spans="1:6" ht="72" x14ac:dyDescent="0.25">
      <c r="A21" s="265" t="s">
        <v>105</v>
      </c>
    </row>
    <row r="22" spans="1:6" ht="15.75" thickBot="1" x14ac:dyDescent="0.3"/>
    <row r="23" spans="1:6" x14ac:dyDescent="0.25">
      <c r="A23" s="3" t="s">
        <v>47</v>
      </c>
      <c r="B23" s="4"/>
      <c r="C23" s="5" t="s">
        <v>2</v>
      </c>
      <c r="D23" s="5" t="s">
        <v>3</v>
      </c>
      <c r="E23" s="5" t="s">
        <v>4</v>
      </c>
      <c r="F23" s="6" t="s">
        <v>5</v>
      </c>
    </row>
    <row r="24" spans="1:6" x14ac:dyDescent="0.25">
      <c r="A24" s="7" t="s">
        <v>6</v>
      </c>
      <c r="B24" s="8" t="s">
        <v>7</v>
      </c>
      <c r="C24" s="68">
        <f>(C5-$I$5)/($I$4-$I$5)</f>
        <v>0.12785832454627602</v>
      </c>
      <c r="D24" s="68">
        <f t="shared" ref="D24:F24" si="0">(D5-$I$5)/($I$4-$I$5)</f>
        <v>0.12474458329364446</v>
      </c>
      <c r="E24" s="68">
        <f t="shared" si="0"/>
        <v>0.1167645808214333</v>
      </c>
      <c r="F24" s="69">
        <f t="shared" si="0"/>
        <v>0.1167645808214333</v>
      </c>
    </row>
    <row r="25" spans="1:6" x14ac:dyDescent="0.25">
      <c r="A25" s="7" t="s">
        <v>8</v>
      </c>
      <c r="B25" s="8" t="s">
        <v>9</v>
      </c>
      <c r="C25" s="68">
        <f t="shared" ref="C25:F37" si="1">(C6-$I$5)/($I$4-$I$5)</f>
        <v>0.13113928994078175</v>
      </c>
      <c r="D25" s="68">
        <f t="shared" si="1"/>
        <v>0.13920727356244311</v>
      </c>
      <c r="E25" s="68">
        <f t="shared" si="1"/>
        <v>0.14256772321882025</v>
      </c>
      <c r="F25" s="69">
        <f t="shared" si="1"/>
        <v>0.14256772321882025</v>
      </c>
    </row>
    <row r="26" spans="1:6" x14ac:dyDescent="0.25">
      <c r="A26" s="7" t="s">
        <v>10</v>
      </c>
      <c r="B26" s="8" t="s">
        <v>11</v>
      </c>
      <c r="C26" s="68">
        <f t="shared" si="1"/>
        <v>7.4917206375046078E-2</v>
      </c>
      <c r="D26" s="68">
        <f t="shared" si="1"/>
        <v>6.8505145067922907E-2</v>
      </c>
      <c r="E26" s="68">
        <f t="shared" si="1"/>
        <v>7.1813720337246326E-2</v>
      </c>
      <c r="F26" s="69">
        <f t="shared" si="1"/>
        <v>7.1813720337246326E-2</v>
      </c>
    </row>
    <row r="27" spans="1:6" x14ac:dyDescent="0.25">
      <c r="A27" s="7" t="s">
        <v>12</v>
      </c>
      <c r="B27" s="8" t="s">
        <v>13</v>
      </c>
      <c r="C27" s="68">
        <f t="shared" si="1"/>
        <v>0.11580272250883411</v>
      </c>
      <c r="D27" s="68">
        <f t="shared" si="1"/>
        <v>0.10899071861431403</v>
      </c>
      <c r="E27" s="68">
        <f t="shared" si="1"/>
        <v>0.10434630245671903</v>
      </c>
      <c r="F27" s="69">
        <f t="shared" si="1"/>
        <v>0.10434630245671903</v>
      </c>
    </row>
    <row r="28" spans="1:6" x14ac:dyDescent="0.25">
      <c r="A28" s="7" t="s">
        <v>14</v>
      </c>
      <c r="B28" s="8" t="s">
        <v>15</v>
      </c>
      <c r="C28" s="68">
        <f t="shared" si="1"/>
        <v>7.5748134700480016E-2</v>
      </c>
      <c r="D28" s="68">
        <f t="shared" si="1"/>
        <v>6.8282594821647502E-2</v>
      </c>
      <c r="E28" s="68">
        <f t="shared" si="1"/>
        <v>6.9450224274071104E-2</v>
      </c>
      <c r="F28" s="69">
        <f t="shared" si="1"/>
        <v>6.9450224274071104E-2</v>
      </c>
    </row>
    <row r="29" spans="1:6" ht="16.5" customHeight="1" x14ac:dyDescent="0.25">
      <c r="A29" s="7" t="s">
        <v>16</v>
      </c>
      <c r="B29" s="8" t="s">
        <v>17</v>
      </c>
      <c r="C29" s="68">
        <f t="shared" si="1"/>
        <v>6.9787765780474215E-2</v>
      </c>
      <c r="D29" s="68">
        <f t="shared" si="1"/>
        <v>6.7903364549899758E-2</v>
      </c>
      <c r="E29" s="68">
        <f t="shared" si="1"/>
        <v>5.7185684038156319E-2</v>
      </c>
      <c r="F29" s="69">
        <f t="shared" si="1"/>
        <v>5.7185684038156319E-2</v>
      </c>
    </row>
    <row r="30" spans="1:6" x14ac:dyDescent="0.25">
      <c r="A30" s="7" t="s">
        <v>18</v>
      </c>
      <c r="B30" s="8" t="s">
        <v>19</v>
      </c>
      <c r="C30" s="68">
        <f t="shared" si="1"/>
        <v>6.7463819879277825E-2</v>
      </c>
      <c r="D30" s="68">
        <f t="shared" si="1"/>
        <v>6.4936981321784756E-2</v>
      </c>
      <c r="E30" s="68">
        <f t="shared" si="1"/>
        <v>5.8460893035137282E-2</v>
      </c>
      <c r="F30" s="69">
        <f t="shared" si="1"/>
        <v>5.8460893035137282E-2</v>
      </c>
    </row>
    <row r="31" spans="1:6" x14ac:dyDescent="0.25">
      <c r="A31" s="7" t="s">
        <v>26</v>
      </c>
      <c r="B31" s="8" t="s">
        <v>27</v>
      </c>
      <c r="C31" s="68">
        <f t="shared" si="1"/>
        <v>0.1047876826246021</v>
      </c>
      <c r="D31" s="68">
        <f t="shared" si="1"/>
        <v>9.2143261002871388E-2</v>
      </c>
      <c r="E31" s="68">
        <f t="shared" si="1"/>
        <v>0.14716278712522976</v>
      </c>
      <c r="F31" s="69">
        <f t="shared" si="1"/>
        <v>7.3867434446653529E-2</v>
      </c>
    </row>
    <row r="32" spans="1:6" x14ac:dyDescent="0.25">
      <c r="A32" s="7" t="s">
        <v>28</v>
      </c>
      <c r="B32" s="8" t="s">
        <v>29</v>
      </c>
      <c r="C32" s="68">
        <f t="shared" si="1"/>
        <v>0.1555387873917278</v>
      </c>
      <c r="D32" s="68">
        <f t="shared" si="1"/>
        <v>0.14022750940146864</v>
      </c>
      <c r="E32" s="68">
        <f t="shared" si="1"/>
        <v>2.0921492309818643E-2</v>
      </c>
      <c r="F32" s="69">
        <f t="shared" si="1"/>
        <v>0.12113465187727691</v>
      </c>
    </row>
    <row r="33" spans="1:8" x14ac:dyDescent="0.25">
      <c r="A33" s="7" t="s">
        <v>20</v>
      </c>
      <c r="B33" s="8" t="s">
        <v>21</v>
      </c>
      <c r="C33" s="68">
        <f t="shared" si="1"/>
        <v>0.12637088267640853</v>
      </c>
      <c r="D33" s="68">
        <f t="shared" si="1"/>
        <v>0.12924574809605718</v>
      </c>
      <c r="E33" s="68">
        <f t="shared" si="1"/>
        <v>0.12094492419104044</v>
      </c>
      <c r="F33" s="69">
        <f t="shared" si="1"/>
        <v>0.12094492419104044</v>
      </c>
    </row>
    <row r="34" spans="1:8" x14ac:dyDescent="0.25">
      <c r="A34" s="7" t="s">
        <v>30</v>
      </c>
      <c r="B34" s="8" t="s">
        <v>31</v>
      </c>
      <c r="C34" s="68">
        <f t="shared" si="1"/>
        <v>4.9822249698634739E-2</v>
      </c>
      <c r="D34" s="68">
        <f t="shared" si="1"/>
        <v>3.8883910364472161E-2</v>
      </c>
      <c r="E34" s="68">
        <f t="shared" si="1"/>
        <v>-5.0086507740227026E-3</v>
      </c>
      <c r="F34" s="69">
        <f t="shared" si="1"/>
        <v>3.5816596015333893E-2</v>
      </c>
    </row>
    <row r="35" spans="1:8" x14ac:dyDescent="0.25">
      <c r="A35" s="7" t="s">
        <v>22</v>
      </c>
      <c r="B35" s="8" t="s">
        <v>23</v>
      </c>
      <c r="C35" s="68">
        <f t="shared" si="1"/>
        <v>7.4320595146323526E-2</v>
      </c>
      <c r="D35" s="68">
        <f t="shared" si="1"/>
        <v>7.7999996126622104E-2</v>
      </c>
      <c r="E35" s="68">
        <f t="shared" si="1"/>
        <v>8.300855715859011E-2</v>
      </c>
      <c r="F35" s="69">
        <f t="shared" si="1"/>
        <v>8.300855715859011E-2</v>
      </c>
    </row>
    <row r="36" spans="1:8" x14ac:dyDescent="0.25">
      <c r="A36" s="7" t="s">
        <v>24</v>
      </c>
      <c r="B36" s="8" t="s">
        <v>25</v>
      </c>
      <c r="C36" s="68">
        <f t="shared" si="1"/>
        <v>5.8254212347998074E-2</v>
      </c>
      <c r="D36" s="68">
        <f t="shared" si="1"/>
        <v>6.6382560043108454E-2</v>
      </c>
      <c r="E36" s="68">
        <f t="shared" si="1"/>
        <v>5.7218412487417339E-2</v>
      </c>
      <c r="F36" s="69">
        <f t="shared" si="1"/>
        <v>5.7218412487417339E-2</v>
      </c>
    </row>
    <row r="37" spans="1:8" x14ac:dyDescent="0.25">
      <c r="A37" s="11" t="s">
        <v>32</v>
      </c>
      <c r="B37" s="8" t="s">
        <v>33</v>
      </c>
      <c r="C37" s="68">
        <f t="shared" si="1"/>
        <v>0.29909160233605997</v>
      </c>
      <c r="D37" s="68">
        <f t="shared" si="1"/>
        <v>0.19521515407750287</v>
      </c>
      <c r="E37" s="68">
        <f t="shared" si="1"/>
        <v>1.5755242198213868</v>
      </c>
      <c r="F37" s="69">
        <f t="shared" si="1"/>
        <v>0.17679200070955461</v>
      </c>
    </row>
    <row r="38" spans="1:8" ht="15.75" thickBot="1" x14ac:dyDescent="0.3">
      <c r="A38" s="12" t="s">
        <v>104</v>
      </c>
      <c r="B38" s="13" t="s">
        <v>34</v>
      </c>
      <c r="C38" s="70">
        <f t="shared" ref="C38:F38" si="2">(C19-$I$5)/($I$4-$I$5)</f>
        <v>0.10950127737708754</v>
      </c>
      <c r="D38" s="70">
        <f t="shared" si="2"/>
        <v>0.10372085444307393</v>
      </c>
      <c r="E38" s="70">
        <f t="shared" si="2"/>
        <v>0.10036717430457572</v>
      </c>
      <c r="F38" s="71">
        <f t="shared" si="2"/>
        <v>0.10036717430457572</v>
      </c>
    </row>
    <row r="39" spans="1:8" ht="72" x14ac:dyDescent="0.25">
      <c r="A39" s="265" t="s">
        <v>105</v>
      </c>
    </row>
    <row r="40" spans="1:8" ht="15.75" thickBot="1" x14ac:dyDescent="0.3">
      <c r="A40" s="265"/>
    </row>
    <row r="41" spans="1:8" x14ac:dyDescent="0.25">
      <c r="A41" s="3" t="s">
        <v>47</v>
      </c>
      <c r="B41" s="4"/>
      <c r="C41" s="5" t="s">
        <v>2</v>
      </c>
      <c r="D41" s="5" t="s">
        <v>3</v>
      </c>
      <c r="E41" s="5" t="s">
        <v>4</v>
      </c>
      <c r="F41" s="6" t="s">
        <v>5</v>
      </c>
    </row>
    <row r="42" spans="1:8" x14ac:dyDescent="0.25">
      <c r="A42" s="7" t="s">
        <v>6</v>
      </c>
      <c r="B42" s="8" t="s">
        <v>7</v>
      </c>
      <c r="C42" s="68">
        <f>(C24*$H$42)</f>
        <v>1.2785832454627603E-2</v>
      </c>
      <c r="D42" s="68">
        <f>(D24*$H$42)</f>
        <v>1.2474458329364446E-2</v>
      </c>
      <c r="E42" s="68">
        <f>(E24*$H$42)</f>
        <v>1.1676458082143331E-2</v>
      </c>
      <c r="F42" s="69">
        <f>(F24*$H$42)</f>
        <v>1.1676458082143331E-2</v>
      </c>
      <c r="H42">
        <v>0.1</v>
      </c>
    </row>
    <row r="43" spans="1:8" x14ac:dyDescent="0.25">
      <c r="A43" s="7" t="s">
        <v>8</v>
      </c>
      <c r="B43" s="8" t="s">
        <v>9</v>
      </c>
      <c r="C43" s="68">
        <f t="shared" ref="C43:F55" si="3">(C25*$H$42)</f>
        <v>1.3113928994078176E-2</v>
      </c>
      <c r="D43" s="68">
        <f t="shared" si="3"/>
        <v>1.3920727356244313E-2</v>
      </c>
      <c r="E43" s="68">
        <f t="shared" si="3"/>
        <v>1.4256772321882025E-2</v>
      </c>
      <c r="F43" s="69">
        <f t="shared" si="3"/>
        <v>1.4256772321882025E-2</v>
      </c>
    </row>
    <row r="44" spans="1:8" x14ac:dyDescent="0.25">
      <c r="A44" s="7" t="s">
        <v>10</v>
      </c>
      <c r="B44" s="8" t="s">
        <v>11</v>
      </c>
      <c r="C44" s="68">
        <f t="shared" si="3"/>
        <v>7.4917206375046085E-3</v>
      </c>
      <c r="D44" s="68">
        <f t="shared" si="3"/>
        <v>6.8505145067922907E-3</v>
      </c>
      <c r="E44" s="68">
        <f t="shared" si="3"/>
        <v>7.1813720337246326E-3</v>
      </c>
      <c r="F44" s="69">
        <f t="shared" si="3"/>
        <v>7.1813720337246326E-3</v>
      </c>
    </row>
    <row r="45" spans="1:8" x14ac:dyDescent="0.25">
      <c r="A45" s="7" t="s">
        <v>12</v>
      </c>
      <c r="B45" s="8" t="s">
        <v>13</v>
      </c>
      <c r="C45" s="68">
        <f t="shared" si="3"/>
        <v>1.1580272250883412E-2</v>
      </c>
      <c r="D45" s="68">
        <f t="shared" si="3"/>
        <v>1.0899071861431403E-2</v>
      </c>
      <c r="E45" s="68">
        <f t="shared" si="3"/>
        <v>1.0434630245671903E-2</v>
      </c>
      <c r="F45" s="69">
        <f t="shared" si="3"/>
        <v>1.0434630245671903E-2</v>
      </c>
    </row>
    <row r="46" spans="1:8" x14ac:dyDescent="0.25">
      <c r="A46" s="7" t="s">
        <v>14</v>
      </c>
      <c r="B46" s="8" t="s">
        <v>15</v>
      </c>
      <c r="C46" s="68">
        <f t="shared" si="3"/>
        <v>7.5748134700480019E-3</v>
      </c>
      <c r="D46" s="68">
        <f t="shared" si="3"/>
        <v>6.8282594821647506E-3</v>
      </c>
      <c r="E46" s="68">
        <f t="shared" si="3"/>
        <v>6.9450224274071109E-3</v>
      </c>
      <c r="F46" s="69">
        <f t="shared" si="3"/>
        <v>6.9450224274071109E-3</v>
      </c>
    </row>
    <row r="47" spans="1:8" x14ac:dyDescent="0.25">
      <c r="A47" s="7" t="s">
        <v>16</v>
      </c>
      <c r="B47" s="8" t="s">
        <v>17</v>
      </c>
      <c r="C47" s="68">
        <f t="shared" si="3"/>
        <v>6.9787765780474215E-3</v>
      </c>
      <c r="D47" s="68">
        <f t="shared" si="3"/>
        <v>6.7903364549899764E-3</v>
      </c>
      <c r="E47" s="68">
        <f t="shared" si="3"/>
        <v>5.7185684038156322E-3</v>
      </c>
      <c r="F47" s="69">
        <f t="shared" si="3"/>
        <v>5.7185684038156322E-3</v>
      </c>
    </row>
    <row r="48" spans="1:8" x14ac:dyDescent="0.25">
      <c r="A48" s="7" t="s">
        <v>18</v>
      </c>
      <c r="B48" s="8" t="s">
        <v>19</v>
      </c>
      <c r="C48" s="68">
        <f t="shared" si="3"/>
        <v>6.7463819879277831E-3</v>
      </c>
      <c r="D48" s="68">
        <f t="shared" si="3"/>
        <v>6.4936981321784756E-3</v>
      </c>
      <c r="E48" s="68">
        <f t="shared" si="3"/>
        <v>5.8460893035137285E-3</v>
      </c>
      <c r="F48" s="69">
        <f t="shared" si="3"/>
        <v>5.8460893035137285E-3</v>
      </c>
    </row>
    <row r="49" spans="1:6" x14ac:dyDescent="0.25">
      <c r="A49" s="7" t="s">
        <v>26</v>
      </c>
      <c r="B49" s="8" t="s">
        <v>27</v>
      </c>
      <c r="C49" s="68">
        <f t="shared" si="3"/>
        <v>1.0478768262460211E-2</v>
      </c>
      <c r="D49" s="68">
        <f t="shared" si="3"/>
        <v>9.2143261002871398E-3</v>
      </c>
      <c r="E49" s="68">
        <f t="shared" si="3"/>
        <v>1.4716278712522977E-2</v>
      </c>
      <c r="F49" s="69">
        <f t="shared" si="3"/>
        <v>7.3867434446653535E-3</v>
      </c>
    </row>
    <row r="50" spans="1:6" x14ac:dyDescent="0.25">
      <c r="A50" s="7" t="s">
        <v>28</v>
      </c>
      <c r="B50" s="8" t="s">
        <v>29</v>
      </c>
      <c r="C50" s="68">
        <f t="shared" si="3"/>
        <v>1.555387873917278E-2</v>
      </c>
      <c r="D50" s="68">
        <f t="shared" si="3"/>
        <v>1.4022750940146864E-2</v>
      </c>
      <c r="E50" s="68">
        <f t="shared" si="3"/>
        <v>2.0921492309818645E-3</v>
      </c>
      <c r="F50" s="69">
        <f t="shared" si="3"/>
        <v>1.2113465187727691E-2</v>
      </c>
    </row>
    <row r="51" spans="1:6" x14ac:dyDescent="0.25">
      <c r="A51" s="7" t="s">
        <v>20</v>
      </c>
      <c r="B51" s="8" t="s">
        <v>21</v>
      </c>
      <c r="C51" s="68">
        <f t="shared" si="3"/>
        <v>1.2637088267640853E-2</v>
      </c>
      <c r="D51" s="68">
        <f t="shared" si="3"/>
        <v>1.2924574809605719E-2</v>
      </c>
      <c r="E51" s="68">
        <f t="shared" si="3"/>
        <v>1.2094492419104045E-2</v>
      </c>
      <c r="F51" s="69">
        <f t="shared" si="3"/>
        <v>1.2094492419104045E-2</v>
      </c>
    </row>
    <row r="52" spans="1:6" x14ac:dyDescent="0.25">
      <c r="A52" s="7" t="s">
        <v>30</v>
      </c>
      <c r="B52" s="8" t="s">
        <v>31</v>
      </c>
      <c r="C52" s="68">
        <f t="shared" si="3"/>
        <v>4.9822249698634746E-3</v>
      </c>
      <c r="D52" s="68">
        <f t="shared" si="3"/>
        <v>3.8883910364472165E-3</v>
      </c>
      <c r="E52" s="68">
        <f t="shared" si="3"/>
        <v>-5.0086507740227033E-4</v>
      </c>
      <c r="F52" s="69">
        <f t="shared" si="3"/>
        <v>3.5816596015333896E-3</v>
      </c>
    </row>
    <row r="53" spans="1:6" x14ac:dyDescent="0.25">
      <c r="A53" s="7" t="s">
        <v>22</v>
      </c>
      <c r="B53" s="8" t="s">
        <v>23</v>
      </c>
      <c r="C53" s="68">
        <f t="shared" si="3"/>
        <v>7.4320595146323528E-3</v>
      </c>
      <c r="D53" s="68">
        <f t="shared" si="3"/>
        <v>7.7999996126622111E-3</v>
      </c>
      <c r="E53" s="68">
        <f t="shared" si="3"/>
        <v>8.300855715859012E-3</v>
      </c>
      <c r="F53" s="69">
        <f t="shared" si="3"/>
        <v>8.300855715859012E-3</v>
      </c>
    </row>
    <row r="54" spans="1:6" x14ac:dyDescent="0.25">
      <c r="A54" s="7" t="s">
        <v>24</v>
      </c>
      <c r="B54" s="8" t="s">
        <v>25</v>
      </c>
      <c r="C54" s="68">
        <f t="shared" si="3"/>
        <v>5.825421234799808E-3</v>
      </c>
      <c r="D54" s="68">
        <f t="shared" si="3"/>
        <v>6.6382560043108454E-3</v>
      </c>
      <c r="E54" s="68">
        <f t="shared" si="3"/>
        <v>5.7218412487417339E-3</v>
      </c>
      <c r="F54" s="69">
        <f t="shared" si="3"/>
        <v>5.7218412487417339E-3</v>
      </c>
    </row>
    <row r="55" spans="1:6" x14ac:dyDescent="0.25">
      <c r="A55" s="11" t="s">
        <v>32</v>
      </c>
      <c r="B55" s="8" t="s">
        <v>33</v>
      </c>
      <c r="C55" s="68">
        <f t="shared" si="3"/>
        <v>2.9909160233606E-2</v>
      </c>
      <c r="D55" s="68">
        <f t="shared" si="3"/>
        <v>1.9521515407750288E-2</v>
      </c>
      <c r="E55" s="68">
        <f t="shared" si="3"/>
        <v>0.1575524219821387</v>
      </c>
      <c r="F55" s="69">
        <f t="shared" si="3"/>
        <v>1.7679200070955463E-2</v>
      </c>
    </row>
    <row r="56" spans="1:6" ht="15.75" thickBot="1" x14ac:dyDescent="0.3">
      <c r="A56" s="12" t="s">
        <v>104</v>
      </c>
      <c r="B56" s="13" t="s">
        <v>34</v>
      </c>
      <c r="C56" s="70">
        <f t="shared" ref="C56:F56" si="4">(C38*$H$42)</f>
        <v>1.0950127737708754E-2</v>
      </c>
      <c r="D56" s="70">
        <f t="shared" si="4"/>
        <v>1.0372085444307393E-2</v>
      </c>
      <c r="E56" s="70">
        <f t="shared" si="4"/>
        <v>1.0036717430457573E-2</v>
      </c>
      <c r="F56" s="71">
        <f t="shared" si="4"/>
        <v>1.0036717430457573E-2</v>
      </c>
    </row>
    <row r="57" spans="1:6" ht="72" x14ac:dyDescent="0.25">
      <c r="A57" s="265" t="s">
        <v>105</v>
      </c>
    </row>
  </sheetData>
  <mergeCells count="4">
    <mergeCell ref="A3:F3"/>
    <mergeCell ref="A2:F2"/>
    <mergeCell ref="A1:F1"/>
    <mergeCell ref="A20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7"/>
  <sheetViews>
    <sheetView showGridLines="0" topLeftCell="A19" zoomScale="80" zoomScaleNormal="80" workbookViewId="0">
      <selection activeCell="A35" sqref="A35"/>
    </sheetView>
  </sheetViews>
  <sheetFormatPr baseColWidth="10" defaultRowHeight="15" x14ac:dyDescent="0.25"/>
  <cols>
    <col min="1" max="1" width="28" customWidth="1"/>
    <col min="7" max="7" width="5.28515625" customWidth="1"/>
    <col min="8" max="8" width="15.140625" customWidth="1"/>
  </cols>
  <sheetData>
    <row r="1" spans="1:10" x14ac:dyDescent="0.25">
      <c r="A1" s="203" t="s">
        <v>110</v>
      </c>
      <c r="B1" s="204"/>
      <c r="C1" s="204"/>
      <c r="D1" s="204"/>
      <c r="E1" s="204"/>
      <c r="F1" s="205"/>
    </row>
    <row r="2" spans="1:10" x14ac:dyDescent="0.25">
      <c r="A2" s="200" t="s">
        <v>0</v>
      </c>
      <c r="B2" s="201"/>
      <c r="C2" s="201"/>
      <c r="D2" s="201"/>
      <c r="E2" s="201"/>
      <c r="F2" s="202"/>
    </row>
    <row r="3" spans="1:10" ht="15.75" thickBot="1" x14ac:dyDescent="0.3">
      <c r="A3" s="209" t="s">
        <v>54</v>
      </c>
      <c r="B3" s="210"/>
      <c r="C3" s="210"/>
      <c r="D3" s="210"/>
      <c r="E3" s="210"/>
      <c r="F3" s="211"/>
    </row>
    <row r="4" spans="1:10" x14ac:dyDescent="0.25">
      <c r="A4" s="30" t="s">
        <v>47</v>
      </c>
      <c r="B4" s="27"/>
      <c r="C4" s="28" t="s">
        <v>2</v>
      </c>
      <c r="D4" s="28" t="s">
        <v>3</v>
      </c>
      <c r="E4" s="28" t="s">
        <v>4</v>
      </c>
      <c r="F4" s="31" t="s">
        <v>5</v>
      </c>
      <c r="H4" s="48" t="s">
        <v>48</v>
      </c>
      <c r="I4" s="50">
        <v>100</v>
      </c>
      <c r="J4" s="26"/>
    </row>
    <row r="5" spans="1:10" ht="15.75" thickBot="1" x14ac:dyDescent="0.3">
      <c r="A5" s="64" t="s">
        <v>6</v>
      </c>
      <c r="B5" s="64" t="s">
        <v>7</v>
      </c>
      <c r="C5" s="37">
        <v>18.339999999999996</v>
      </c>
      <c r="D5" s="37">
        <v>15.924999999999999</v>
      </c>
      <c r="E5" s="37">
        <v>13.566666666666668</v>
      </c>
      <c r="F5" s="38">
        <v>10.9</v>
      </c>
      <c r="H5" s="49" t="s">
        <v>49</v>
      </c>
      <c r="I5" s="51">
        <v>1</v>
      </c>
      <c r="J5" s="26"/>
    </row>
    <row r="6" spans="1:10" x14ac:dyDescent="0.25">
      <c r="A6" s="64" t="s">
        <v>8</v>
      </c>
      <c r="B6" s="64" t="s">
        <v>9</v>
      </c>
      <c r="C6" s="37">
        <v>71.7</v>
      </c>
      <c r="D6" s="37">
        <v>55.75</v>
      </c>
      <c r="E6" s="37">
        <v>43.35</v>
      </c>
      <c r="F6" s="38">
        <v>36.166666666666664</v>
      </c>
    </row>
    <row r="7" spans="1:10" x14ac:dyDescent="0.25">
      <c r="A7" s="64" t="s">
        <v>10</v>
      </c>
      <c r="B7" s="64" t="s">
        <v>11</v>
      </c>
      <c r="C7" s="37">
        <v>30.560000000000002</v>
      </c>
      <c r="D7" s="37">
        <v>22.7</v>
      </c>
      <c r="E7" s="37">
        <v>17.733333333333334</v>
      </c>
      <c r="F7" s="38">
        <v>15.6</v>
      </c>
    </row>
    <row r="8" spans="1:10" x14ac:dyDescent="0.25">
      <c r="A8" s="64" t="s">
        <v>12</v>
      </c>
      <c r="B8" s="64" t="s">
        <v>13</v>
      </c>
      <c r="C8" s="37">
        <v>9.9599999999999991</v>
      </c>
      <c r="D8" s="37">
        <v>9.125</v>
      </c>
      <c r="E8" s="37">
        <v>8.5166666666666675</v>
      </c>
      <c r="F8" s="38">
        <v>7.666666666666667</v>
      </c>
    </row>
    <row r="9" spans="1:10" x14ac:dyDescent="0.25">
      <c r="A9" s="64" t="s">
        <v>14</v>
      </c>
      <c r="B9" s="64" t="s">
        <v>15</v>
      </c>
      <c r="C9" s="37">
        <v>23.62</v>
      </c>
      <c r="D9" s="37">
        <v>20.7</v>
      </c>
      <c r="E9" s="37">
        <v>17.666666666666668</v>
      </c>
      <c r="F9" s="38">
        <v>15.199999999999998</v>
      </c>
    </row>
    <row r="10" spans="1:10" x14ac:dyDescent="0.25">
      <c r="A10" s="64" t="s">
        <v>16</v>
      </c>
      <c r="B10" s="64" t="s">
        <v>17</v>
      </c>
      <c r="C10" s="37">
        <v>11.76</v>
      </c>
      <c r="D10" s="37">
        <v>10.424999999999999</v>
      </c>
      <c r="E10" s="37">
        <v>9.8500000000000014</v>
      </c>
      <c r="F10" s="38">
        <v>9.2000000000000011</v>
      </c>
    </row>
    <row r="11" spans="1:10" x14ac:dyDescent="0.25">
      <c r="A11" s="64" t="s">
        <v>18</v>
      </c>
      <c r="B11" s="64" t="s">
        <v>19</v>
      </c>
      <c r="C11" s="37">
        <v>48</v>
      </c>
      <c r="D11" s="37">
        <v>40.35</v>
      </c>
      <c r="E11" s="37">
        <v>33.566666666666663</v>
      </c>
      <c r="F11" s="38">
        <v>28.600000000000005</v>
      </c>
    </row>
    <row r="12" spans="1:10" x14ac:dyDescent="0.25">
      <c r="A12" s="64" t="s">
        <v>26</v>
      </c>
      <c r="B12" s="64" t="s">
        <v>27</v>
      </c>
      <c r="C12" s="37">
        <v>29.5</v>
      </c>
      <c r="D12" s="37">
        <v>23.05</v>
      </c>
      <c r="E12" s="37">
        <v>17.983333333333334</v>
      </c>
      <c r="F12" s="38">
        <v>14.733333333333334</v>
      </c>
    </row>
    <row r="13" spans="1:10" x14ac:dyDescent="0.25">
      <c r="A13" s="64" t="s">
        <v>52</v>
      </c>
      <c r="B13" s="64" t="s">
        <v>29</v>
      </c>
      <c r="C13" s="37">
        <v>33.9</v>
      </c>
      <c r="D13" s="37">
        <v>27.525000000000002</v>
      </c>
      <c r="E13" s="37">
        <v>22.316666666666666</v>
      </c>
      <c r="F13" s="38">
        <v>18.833333333333332</v>
      </c>
    </row>
    <row r="14" spans="1:10" x14ac:dyDescent="0.25">
      <c r="A14" s="64" t="s">
        <v>20</v>
      </c>
      <c r="B14" s="64" t="s">
        <v>21</v>
      </c>
      <c r="C14" s="37">
        <v>24.060000000000002</v>
      </c>
      <c r="D14" s="37">
        <v>19.450000000000003</v>
      </c>
      <c r="E14" s="37">
        <v>16.600000000000005</v>
      </c>
      <c r="F14" s="38">
        <v>14.1</v>
      </c>
    </row>
    <row r="15" spans="1:10" x14ac:dyDescent="0.25">
      <c r="A15" s="64" t="s">
        <v>30</v>
      </c>
      <c r="B15" s="64" t="s">
        <v>31</v>
      </c>
      <c r="C15" s="37">
        <v>32.239999999999995</v>
      </c>
      <c r="D15" s="37">
        <v>28.8</v>
      </c>
      <c r="E15" s="37">
        <v>24.833333333333332</v>
      </c>
      <c r="F15" s="38">
        <v>21.566666666666663</v>
      </c>
    </row>
    <row r="16" spans="1:10" x14ac:dyDescent="0.25">
      <c r="A16" s="64" t="s">
        <v>22</v>
      </c>
      <c r="B16" s="64" t="s">
        <v>23</v>
      </c>
      <c r="C16" s="37">
        <v>33.379999999999995</v>
      </c>
      <c r="D16" s="37">
        <v>24.574999999999999</v>
      </c>
      <c r="E16" s="37">
        <v>19.033333333333331</v>
      </c>
      <c r="F16" s="38">
        <v>15.566666666666668</v>
      </c>
    </row>
    <row r="17" spans="1:6" x14ac:dyDescent="0.25">
      <c r="A17" s="64" t="s">
        <v>24</v>
      </c>
      <c r="B17" s="64" t="s">
        <v>25</v>
      </c>
      <c r="C17" s="37">
        <v>16.16</v>
      </c>
      <c r="D17" s="37">
        <v>13.124999999999998</v>
      </c>
      <c r="E17" s="37">
        <v>10.149999999999999</v>
      </c>
      <c r="F17" s="38">
        <v>8.5666666666666664</v>
      </c>
    </row>
    <row r="18" spans="1:6" x14ac:dyDescent="0.25">
      <c r="A18" s="64" t="s">
        <v>32</v>
      </c>
      <c r="B18" s="64" t="s">
        <v>33</v>
      </c>
      <c r="C18" s="37">
        <v>20.339999999999996</v>
      </c>
      <c r="D18" s="37">
        <v>17.725000000000001</v>
      </c>
      <c r="E18" s="37">
        <v>17.149999999999999</v>
      </c>
      <c r="F18" s="38">
        <v>22.8</v>
      </c>
    </row>
    <row r="19" spans="1:6" ht="15.75" thickBot="1" x14ac:dyDescent="0.3">
      <c r="A19" s="65" t="s">
        <v>107</v>
      </c>
      <c r="B19" s="65" t="s">
        <v>53</v>
      </c>
      <c r="C19" s="62">
        <v>29.82</v>
      </c>
      <c r="D19" s="62">
        <v>24.1</v>
      </c>
      <c r="E19" s="62">
        <v>20.683333333333334</v>
      </c>
      <c r="F19" s="63">
        <v>18.099999999999998</v>
      </c>
    </row>
    <row r="20" spans="1:6" ht="15.75" thickBot="1" x14ac:dyDescent="0.3">
      <c r="A20" s="194" t="s">
        <v>42</v>
      </c>
      <c r="B20" s="195"/>
      <c r="C20" s="195"/>
      <c r="D20" s="195"/>
      <c r="E20" s="195"/>
      <c r="F20" s="196"/>
    </row>
    <row r="21" spans="1:6" ht="72" x14ac:dyDescent="0.25">
      <c r="A21" s="265" t="s">
        <v>105</v>
      </c>
    </row>
    <row r="22" spans="1:6" ht="15.75" thickBot="1" x14ac:dyDescent="0.3">
      <c r="A22" s="265"/>
    </row>
    <row r="23" spans="1:6" x14ac:dyDescent="0.25">
      <c r="A23" s="3" t="s">
        <v>47</v>
      </c>
      <c r="B23" s="4"/>
      <c r="C23" s="5" t="s">
        <v>2</v>
      </c>
      <c r="D23" s="5" t="s">
        <v>3</v>
      </c>
      <c r="E23" s="5" t="s">
        <v>4</v>
      </c>
      <c r="F23" s="6" t="s">
        <v>5</v>
      </c>
    </row>
    <row r="24" spans="1:6" x14ac:dyDescent="0.25">
      <c r="A24" s="7" t="s">
        <v>6</v>
      </c>
      <c r="B24" s="8" t="s">
        <v>7</v>
      </c>
      <c r="C24" s="20">
        <f>(C5-$I$5)/($I$4-$I$5)</f>
        <v>0.17515151515151511</v>
      </c>
      <c r="D24" s="20">
        <f t="shared" ref="D24:F24" si="0">(D5-$I$5)/($I$4-$I$5)</f>
        <v>0.15075757575757576</v>
      </c>
      <c r="E24" s="20">
        <f t="shared" si="0"/>
        <v>0.12693602693602696</v>
      </c>
      <c r="F24" s="21">
        <f t="shared" si="0"/>
        <v>0.1</v>
      </c>
    </row>
    <row r="25" spans="1:6" x14ac:dyDescent="0.25">
      <c r="A25" s="7" t="s">
        <v>8</v>
      </c>
      <c r="B25" s="8" t="s">
        <v>9</v>
      </c>
      <c r="C25" s="20">
        <f>(C6-$I$5)/($I$4-$I$5)</f>
        <v>0.71414141414141419</v>
      </c>
      <c r="D25" s="20">
        <f>(D6-$I$5)/($I$4-$I$5)</f>
        <v>0.55303030303030298</v>
      </c>
      <c r="E25" s="20">
        <f>(E6-$I$5)/($I$4-$I$5)</f>
        <v>0.42777777777777781</v>
      </c>
      <c r="F25" s="21">
        <f>(F6-$I$5)/($I$4-$I$5)</f>
        <v>0.35521885521885521</v>
      </c>
    </row>
    <row r="26" spans="1:6" x14ac:dyDescent="0.25">
      <c r="A26" s="7" t="s">
        <v>10</v>
      </c>
      <c r="B26" s="8" t="s">
        <v>11</v>
      </c>
      <c r="C26" s="20">
        <f>(C7-$I$5)/($I$4-$I$5)</f>
        <v>0.29858585858585862</v>
      </c>
      <c r="D26" s="20">
        <f>(D7-$I$5)/($I$4-$I$5)</f>
        <v>0.21919191919191919</v>
      </c>
      <c r="E26" s="20">
        <f>(E7-$I$5)/($I$4-$I$5)</f>
        <v>0.16902356902356902</v>
      </c>
      <c r="F26" s="21">
        <f>(F7-$I$5)/($I$4-$I$5)</f>
        <v>0.14747474747474748</v>
      </c>
    </row>
    <row r="27" spans="1:6" x14ac:dyDescent="0.25">
      <c r="A27" s="7" t="s">
        <v>12</v>
      </c>
      <c r="B27" s="8" t="s">
        <v>13</v>
      </c>
      <c r="C27" s="20">
        <f>(C8-$I$5)/($I$4-$I$5)</f>
        <v>9.0505050505050491E-2</v>
      </c>
      <c r="D27" s="20">
        <f>(D8-$I$5)/($I$4-$I$5)</f>
        <v>8.2070707070707072E-2</v>
      </c>
      <c r="E27" s="20">
        <f>(E8-$I$5)/($I$4-$I$5)</f>
        <v>7.5925925925925938E-2</v>
      </c>
      <c r="F27" s="21">
        <f>(F8-$I$5)/($I$4-$I$5)</f>
        <v>6.7340067340067339E-2</v>
      </c>
    </row>
    <row r="28" spans="1:6" x14ac:dyDescent="0.25">
      <c r="A28" s="7" t="s">
        <v>14</v>
      </c>
      <c r="B28" s="8" t="s">
        <v>15</v>
      </c>
      <c r="C28" s="20">
        <f>(C9-$I$5)/($I$4-$I$5)</f>
        <v>0.22848484848484849</v>
      </c>
      <c r="D28" s="20">
        <f>(D9-$I$5)/($I$4-$I$5)</f>
        <v>0.19898989898989899</v>
      </c>
      <c r="E28" s="20">
        <f>(E9-$I$5)/($I$4-$I$5)</f>
        <v>0.16835016835016836</v>
      </c>
      <c r="F28" s="21">
        <f>(F9-$I$5)/($I$4-$I$5)</f>
        <v>0.14343434343434341</v>
      </c>
    </row>
    <row r="29" spans="1:6" x14ac:dyDescent="0.25">
      <c r="A29" s="7" t="s">
        <v>16</v>
      </c>
      <c r="B29" s="8" t="s">
        <v>17</v>
      </c>
      <c r="C29" s="20">
        <f>(C10-$I$5)/($I$4-$I$5)</f>
        <v>0.10868686868686868</v>
      </c>
      <c r="D29" s="20">
        <f>(D10-$I$5)/($I$4-$I$5)</f>
        <v>9.5202020202020191E-2</v>
      </c>
      <c r="E29" s="20">
        <f>(E10-$I$5)/($I$4-$I$5)</f>
        <v>8.9393939393939414E-2</v>
      </c>
      <c r="F29" s="21">
        <f>(F10-$I$5)/($I$4-$I$5)</f>
        <v>8.2828282828282834E-2</v>
      </c>
    </row>
    <row r="30" spans="1:6" x14ac:dyDescent="0.25">
      <c r="A30" s="7" t="s">
        <v>18</v>
      </c>
      <c r="B30" s="8" t="s">
        <v>19</v>
      </c>
      <c r="C30" s="20">
        <f>(C11-$I$5)/($I$4-$I$5)</f>
        <v>0.47474747474747475</v>
      </c>
      <c r="D30" s="20">
        <f>(D11-$I$5)/($I$4-$I$5)</f>
        <v>0.39747474747474748</v>
      </c>
      <c r="E30" s="20">
        <f>(E11-$I$5)/($I$4-$I$5)</f>
        <v>0.32895622895622889</v>
      </c>
      <c r="F30" s="21">
        <f>(F11-$I$5)/($I$4-$I$5)</f>
        <v>0.27878787878787886</v>
      </c>
    </row>
    <row r="31" spans="1:6" x14ac:dyDescent="0.25">
      <c r="A31" s="7" t="s">
        <v>26</v>
      </c>
      <c r="B31" s="8" t="s">
        <v>27</v>
      </c>
      <c r="C31" s="20">
        <f>(C12-$I$5)/($I$4-$I$5)</f>
        <v>0.2878787878787879</v>
      </c>
      <c r="D31" s="20">
        <f>(D12-$I$5)/($I$4-$I$5)</f>
        <v>0.22272727272727275</v>
      </c>
      <c r="E31" s="20">
        <f>(E12-$I$5)/($I$4-$I$5)</f>
        <v>0.17154882154882156</v>
      </c>
      <c r="F31" s="21">
        <f>(F12-$I$5)/($I$4-$I$5)</f>
        <v>0.13872053872053872</v>
      </c>
    </row>
    <row r="32" spans="1:6" x14ac:dyDescent="0.25">
      <c r="A32" s="7" t="s">
        <v>28</v>
      </c>
      <c r="B32" s="8" t="s">
        <v>29</v>
      </c>
      <c r="C32" s="20">
        <f>(C13-$I$5)/($I$4-$I$5)</f>
        <v>0.3323232323232323</v>
      </c>
      <c r="D32" s="20">
        <f>(D13-$I$5)/($I$4-$I$5)</f>
        <v>0.26792929292929296</v>
      </c>
      <c r="E32" s="20">
        <f>(E13-$I$5)/($I$4-$I$5)</f>
        <v>0.21531986531986533</v>
      </c>
      <c r="F32" s="21">
        <f>(F13-$I$5)/($I$4-$I$5)</f>
        <v>0.18013468013468012</v>
      </c>
    </row>
    <row r="33" spans="1:8" x14ac:dyDescent="0.25">
      <c r="A33" s="7" t="s">
        <v>20</v>
      </c>
      <c r="B33" s="8" t="s">
        <v>21</v>
      </c>
      <c r="C33" s="20">
        <f>(C14-$I$5)/($I$4-$I$5)</f>
        <v>0.23292929292929296</v>
      </c>
      <c r="D33" s="20">
        <f>(D14-$I$5)/($I$4-$I$5)</f>
        <v>0.1863636363636364</v>
      </c>
      <c r="E33" s="20">
        <f>(E14-$I$5)/($I$4-$I$5)</f>
        <v>0.15757575757575762</v>
      </c>
      <c r="F33" s="21">
        <f>(F14-$I$5)/($I$4-$I$5)</f>
        <v>0.13232323232323231</v>
      </c>
    </row>
    <row r="34" spans="1:8" x14ac:dyDescent="0.25">
      <c r="A34" s="7" t="s">
        <v>30</v>
      </c>
      <c r="B34" s="8" t="s">
        <v>31</v>
      </c>
      <c r="C34" s="20">
        <f>(C15-$I$5)/($I$4-$I$5)</f>
        <v>0.31555555555555548</v>
      </c>
      <c r="D34" s="20">
        <f>(D15-$I$5)/($I$4-$I$5)</f>
        <v>0.28080808080808084</v>
      </c>
      <c r="E34" s="20">
        <f>(E15-$I$5)/($I$4-$I$5)</f>
        <v>0.24074074074074073</v>
      </c>
      <c r="F34" s="21">
        <f>(F15-$I$5)/($I$4-$I$5)</f>
        <v>0.2077441077441077</v>
      </c>
    </row>
    <row r="35" spans="1:8" x14ac:dyDescent="0.25">
      <c r="A35" s="7" t="s">
        <v>22</v>
      </c>
      <c r="B35" s="8" t="s">
        <v>23</v>
      </c>
      <c r="C35" s="20">
        <f>(C16-$I$5)/($I$4-$I$5)</f>
        <v>0.32707070707070701</v>
      </c>
      <c r="D35" s="20">
        <f>(D16-$I$5)/($I$4-$I$5)</f>
        <v>0.23813131313131311</v>
      </c>
      <c r="E35" s="20">
        <f>(E16-$I$5)/($I$4-$I$5)</f>
        <v>0.18215488215488213</v>
      </c>
      <c r="F35" s="21">
        <f>(F16-$I$5)/($I$4-$I$5)</f>
        <v>0.14713804713804715</v>
      </c>
    </row>
    <row r="36" spans="1:8" x14ac:dyDescent="0.25">
      <c r="A36" s="7" t="s">
        <v>24</v>
      </c>
      <c r="B36" s="8" t="s">
        <v>25</v>
      </c>
      <c r="C36" s="20">
        <f>(C17-$I$5)/($I$4-$I$5)</f>
        <v>0.15313131313131315</v>
      </c>
      <c r="D36" s="20">
        <f>(D17-$I$5)/($I$4-$I$5)</f>
        <v>0.12247474747474746</v>
      </c>
      <c r="E36" s="20">
        <f>(E17-$I$5)/($I$4-$I$5)</f>
        <v>9.2424242424242409E-2</v>
      </c>
      <c r="F36" s="21">
        <f>(F17-$I$5)/($I$4-$I$5)</f>
        <v>7.6430976430976433E-2</v>
      </c>
    </row>
    <row r="37" spans="1:8" x14ac:dyDescent="0.25">
      <c r="A37" s="11" t="s">
        <v>32</v>
      </c>
      <c r="B37" s="8" t="s">
        <v>33</v>
      </c>
      <c r="C37" s="20">
        <f>(C18-$I$5)/($I$4-$I$5)</f>
        <v>0.19535353535353531</v>
      </c>
      <c r="D37" s="20">
        <f>(D18-$I$5)/($I$4-$I$5)</f>
        <v>0.16893939393939394</v>
      </c>
      <c r="E37" s="20">
        <f>(E18-$I$5)/($I$4-$I$5)</f>
        <v>0.16313131313131313</v>
      </c>
      <c r="F37" s="21">
        <f>(F18-$I$5)/($I$4-$I$5)</f>
        <v>0.2202020202020202</v>
      </c>
    </row>
    <row r="38" spans="1:8" ht="15.75" thickBot="1" x14ac:dyDescent="0.3">
      <c r="A38" s="12" t="s">
        <v>104</v>
      </c>
      <c r="B38" s="13" t="s">
        <v>34</v>
      </c>
      <c r="C38" s="72">
        <f t="shared" ref="C38:F38" si="1">(C19-$I$5)/($I$4-$I$5)</f>
        <v>0.2911111111111111</v>
      </c>
      <c r="D38" s="72">
        <f t="shared" si="1"/>
        <v>0.23333333333333334</v>
      </c>
      <c r="E38" s="72">
        <f t="shared" si="1"/>
        <v>0.19882154882154882</v>
      </c>
      <c r="F38" s="73">
        <f t="shared" si="1"/>
        <v>0.1727272727272727</v>
      </c>
    </row>
    <row r="39" spans="1:8" ht="72" x14ac:dyDescent="0.25">
      <c r="A39" s="265" t="s">
        <v>105</v>
      </c>
      <c r="B39" s="57"/>
      <c r="C39" s="134"/>
      <c r="D39" s="134"/>
      <c r="E39" s="134"/>
      <c r="F39" s="134"/>
    </row>
    <row r="40" spans="1:8" ht="15.75" thickBot="1" x14ac:dyDescent="0.3"/>
    <row r="41" spans="1:8" x14ac:dyDescent="0.25">
      <c r="A41" s="3" t="s">
        <v>47</v>
      </c>
      <c r="B41" s="4"/>
      <c r="C41" s="5" t="s">
        <v>2</v>
      </c>
      <c r="D41" s="5" t="s">
        <v>3</v>
      </c>
      <c r="E41" s="5" t="s">
        <v>4</v>
      </c>
      <c r="F41" s="6" t="s">
        <v>5</v>
      </c>
    </row>
    <row r="42" spans="1:8" x14ac:dyDescent="0.25">
      <c r="A42" s="7" t="s">
        <v>6</v>
      </c>
      <c r="B42" s="8" t="s">
        <v>7</v>
      </c>
      <c r="C42" s="20">
        <f>(C24*$H$42)</f>
        <v>1.7515151515151511E-2</v>
      </c>
      <c r="D42" s="20">
        <f>(D24*$H$42)</f>
        <v>1.5075757575757576E-2</v>
      </c>
      <c r="E42" s="20">
        <f>(E24*$H$42)</f>
        <v>1.2693602693602696E-2</v>
      </c>
      <c r="F42" s="21">
        <f>(F24*$H$42)</f>
        <v>1.0000000000000002E-2</v>
      </c>
      <c r="H42">
        <v>0.1</v>
      </c>
    </row>
    <row r="43" spans="1:8" x14ac:dyDescent="0.25">
      <c r="A43" s="7" t="s">
        <v>8</v>
      </c>
      <c r="B43" s="8" t="s">
        <v>9</v>
      </c>
      <c r="C43" s="20">
        <f t="shared" ref="C43:F55" si="2">(C25*$H$42)</f>
        <v>7.1414141414141416E-2</v>
      </c>
      <c r="D43" s="20">
        <f t="shared" si="2"/>
        <v>5.5303030303030298E-2</v>
      </c>
      <c r="E43" s="20">
        <f t="shared" si="2"/>
        <v>4.2777777777777783E-2</v>
      </c>
      <c r="F43" s="21">
        <f t="shared" si="2"/>
        <v>3.5521885521885524E-2</v>
      </c>
    </row>
    <row r="44" spans="1:8" x14ac:dyDescent="0.25">
      <c r="A44" s="7" t="s">
        <v>10</v>
      </c>
      <c r="B44" s="8" t="s">
        <v>11</v>
      </c>
      <c r="C44" s="20">
        <f t="shared" si="2"/>
        <v>2.9858585858585862E-2</v>
      </c>
      <c r="D44" s="20">
        <f t="shared" si="2"/>
        <v>2.1919191919191922E-2</v>
      </c>
      <c r="E44" s="20">
        <f t="shared" si="2"/>
        <v>1.6902356902356901E-2</v>
      </c>
      <c r="F44" s="21">
        <f t="shared" si="2"/>
        <v>1.4747474747474749E-2</v>
      </c>
    </row>
    <row r="45" spans="1:8" x14ac:dyDescent="0.25">
      <c r="A45" s="7" t="s">
        <v>12</v>
      </c>
      <c r="B45" s="8" t="s">
        <v>13</v>
      </c>
      <c r="C45" s="20">
        <f t="shared" si="2"/>
        <v>9.0505050505050502E-3</v>
      </c>
      <c r="D45" s="20">
        <f t="shared" si="2"/>
        <v>8.2070707070707079E-3</v>
      </c>
      <c r="E45" s="20">
        <f t="shared" si="2"/>
        <v>7.5925925925925944E-3</v>
      </c>
      <c r="F45" s="21">
        <f t="shared" si="2"/>
        <v>6.7340067340067346E-3</v>
      </c>
    </row>
    <row r="46" spans="1:8" x14ac:dyDescent="0.25">
      <c r="A46" s="7" t="s">
        <v>14</v>
      </c>
      <c r="B46" s="8" t="s">
        <v>15</v>
      </c>
      <c r="C46" s="20">
        <f t="shared" si="2"/>
        <v>2.2848484848484851E-2</v>
      </c>
      <c r="D46" s="20">
        <f t="shared" si="2"/>
        <v>1.9898989898989902E-2</v>
      </c>
      <c r="E46" s="20">
        <f t="shared" si="2"/>
        <v>1.6835016835016838E-2</v>
      </c>
      <c r="F46" s="21">
        <f t="shared" si="2"/>
        <v>1.4343434343434342E-2</v>
      </c>
    </row>
    <row r="47" spans="1:8" x14ac:dyDescent="0.25">
      <c r="A47" s="7" t="s">
        <v>16</v>
      </c>
      <c r="B47" s="8" t="s">
        <v>17</v>
      </c>
      <c r="C47" s="20">
        <f t="shared" si="2"/>
        <v>1.0868686868686868E-2</v>
      </c>
      <c r="D47" s="20">
        <f t="shared" si="2"/>
        <v>9.5202020202020191E-3</v>
      </c>
      <c r="E47" s="20">
        <f t="shared" si="2"/>
        <v>8.9393939393939414E-3</v>
      </c>
      <c r="F47" s="21">
        <f t="shared" si="2"/>
        <v>8.2828282828282841E-3</v>
      </c>
    </row>
    <row r="48" spans="1:8" x14ac:dyDescent="0.25">
      <c r="A48" s="7" t="s">
        <v>18</v>
      </c>
      <c r="B48" s="8" t="s">
        <v>19</v>
      </c>
      <c r="C48" s="20">
        <f t="shared" si="2"/>
        <v>4.7474747474747475E-2</v>
      </c>
      <c r="D48" s="20">
        <f t="shared" si="2"/>
        <v>3.9747474747474754E-2</v>
      </c>
      <c r="E48" s="20">
        <f t="shared" si="2"/>
        <v>3.2895622895622888E-2</v>
      </c>
      <c r="F48" s="21">
        <f t="shared" si="2"/>
        <v>2.7878787878787888E-2</v>
      </c>
    </row>
    <row r="49" spans="1:6" x14ac:dyDescent="0.25">
      <c r="A49" s="7" t="s">
        <v>26</v>
      </c>
      <c r="B49" s="8" t="s">
        <v>27</v>
      </c>
      <c r="C49" s="20">
        <f t="shared" si="2"/>
        <v>2.8787878787878793E-2</v>
      </c>
      <c r="D49" s="20">
        <f t="shared" si="2"/>
        <v>2.2272727272727277E-2</v>
      </c>
      <c r="E49" s="20">
        <f t="shared" si="2"/>
        <v>1.7154882154882155E-2</v>
      </c>
      <c r="F49" s="21">
        <f t="shared" si="2"/>
        <v>1.3872053872053872E-2</v>
      </c>
    </row>
    <row r="50" spans="1:6" x14ac:dyDescent="0.25">
      <c r="A50" s="7" t="s">
        <v>28</v>
      </c>
      <c r="B50" s="8" t="s">
        <v>29</v>
      </c>
      <c r="C50" s="20">
        <f t="shared" si="2"/>
        <v>3.3232323232323231E-2</v>
      </c>
      <c r="D50" s="20">
        <f t="shared" si="2"/>
        <v>2.6792929292929299E-2</v>
      </c>
      <c r="E50" s="20">
        <f t="shared" si="2"/>
        <v>2.1531986531986534E-2</v>
      </c>
      <c r="F50" s="21">
        <f t="shared" si="2"/>
        <v>1.8013468013468013E-2</v>
      </c>
    </row>
    <row r="51" spans="1:6" x14ac:dyDescent="0.25">
      <c r="A51" s="7" t="s">
        <v>20</v>
      </c>
      <c r="B51" s="8" t="s">
        <v>21</v>
      </c>
      <c r="C51" s="20">
        <f t="shared" si="2"/>
        <v>2.3292929292929296E-2</v>
      </c>
      <c r="D51" s="20">
        <f t="shared" si="2"/>
        <v>1.8636363636363642E-2</v>
      </c>
      <c r="E51" s="20">
        <f t="shared" si="2"/>
        <v>1.5757575757575762E-2</v>
      </c>
      <c r="F51" s="21">
        <f t="shared" si="2"/>
        <v>1.3232323232323233E-2</v>
      </c>
    </row>
    <row r="52" spans="1:6" x14ac:dyDescent="0.25">
      <c r="A52" s="7" t="s">
        <v>30</v>
      </c>
      <c r="B52" s="8" t="s">
        <v>31</v>
      </c>
      <c r="C52" s="20">
        <f t="shared" si="2"/>
        <v>3.1555555555555552E-2</v>
      </c>
      <c r="D52" s="20">
        <f t="shared" si="2"/>
        <v>2.8080808080808085E-2</v>
      </c>
      <c r="E52" s="20">
        <f t="shared" si="2"/>
        <v>2.4074074074074074E-2</v>
      </c>
      <c r="F52" s="21">
        <f t="shared" si="2"/>
        <v>2.0774410774410772E-2</v>
      </c>
    </row>
    <row r="53" spans="1:6" x14ac:dyDescent="0.25">
      <c r="A53" s="7" t="s">
        <v>22</v>
      </c>
      <c r="B53" s="8" t="s">
        <v>23</v>
      </c>
      <c r="C53" s="20">
        <f t="shared" si="2"/>
        <v>3.2707070707070705E-2</v>
      </c>
      <c r="D53" s="20">
        <f t="shared" si="2"/>
        <v>2.3813131313131314E-2</v>
      </c>
      <c r="E53" s="20">
        <f t="shared" si="2"/>
        <v>1.8215488215488213E-2</v>
      </c>
      <c r="F53" s="21">
        <f t="shared" si="2"/>
        <v>1.4713804713804715E-2</v>
      </c>
    </row>
    <row r="54" spans="1:6" x14ac:dyDescent="0.25">
      <c r="A54" s="7" t="s">
        <v>24</v>
      </c>
      <c r="B54" s="8" t="s">
        <v>25</v>
      </c>
      <c r="C54" s="20">
        <f t="shared" si="2"/>
        <v>1.5313131313131315E-2</v>
      </c>
      <c r="D54" s="20">
        <f t="shared" si="2"/>
        <v>1.2247474747474747E-2</v>
      </c>
      <c r="E54" s="20">
        <f t="shared" si="2"/>
        <v>9.2424242424242412E-3</v>
      </c>
      <c r="F54" s="21">
        <f t="shared" si="2"/>
        <v>7.6430976430976435E-3</v>
      </c>
    </row>
    <row r="55" spans="1:6" x14ac:dyDescent="0.25">
      <c r="A55" s="11" t="s">
        <v>32</v>
      </c>
      <c r="B55" s="8" t="s">
        <v>33</v>
      </c>
      <c r="C55" s="20">
        <f t="shared" si="2"/>
        <v>1.9535353535353531E-2</v>
      </c>
      <c r="D55" s="20">
        <f t="shared" si="2"/>
        <v>1.6893939393939395E-2</v>
      </c>
      <c r="E55" s="20">
        <f t="shared" si="2"/>
        <v>1.6313131313131314E-2</v>
      </c>
      <c r="F55" s="21">
        <f t="shared" ref="F55" si="3">(F37*$H$42)</f>
        <v>2.2020202020202023E-2</v>
      </c>
    </row>
    <row r="56" spans="1:6" ht="15.75" thickBot="1" x14ac:dyDescent="0.3">
      <c r="A56" s="12" t="s">
        <v>104</v>
      </c>
      <c r="B56" s="13" t="s">
        <v>34</v>
      </c>
      <c r="C56" s="72">
        <f t="shared" ref="C56:F56" si="4">(C38*$H$42)</f>
        <v>2.9111111111111112E-2</v>
      </c>
      <c r="D56" s="72">
        <f t="shared" si="4"/>
        <v>2.3333333333333334E-2</v>
      </c>
      <c r="E56" s="72">
        <f t="shared" si="4"/>
        <v>1.9882154882154883E-2</v>
      </c>
      <c r="F56" s="73">
        <f t="shared" si="4"/>
        <v>1.7272727272727269E-2</v>
      </c>
    </row>
    <row r="57" spans="1:6" ht="72" x14ac:dyDescent="0.25">
      <c r="A57" s="265" t="s">
        <v>105</v>
      </c>
    </row>
  </sheetData>
  <mergeCells count="4">
    <mergeCell ref="A1:F1"/>
    <mergeCell ref="A2:F2"/>
    <mergeCell ref="A3:F3"/>
    <mergeCell ref="A20:F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57"/>
  <sheetViews>
    <sheetView showGridLines="0" topLeftCell="A22" zoomScale="80" zoomScaleNormal="80" workbookViewId="0">
      <selection activeCell="A61" sqref="A61"/>
    </sheetView>
  </sheetViews>
  <sheetFormatPr baseColWidth="10" defaultRowHeight="15" x14ac:dyDescent="0.25"/>
  <cols>
    <col min="1" max="1" width="27.85546875" customWidth="1"/>
    <col min="7" max="7" width="7" customWidth="1"/>
    <col min="8" max="8" width="14.140625" customWidth="1"/>
  </cols>
  <sheetData>
    <row r="1" spans="1:9" x14ac:dyDescent="0.25">
      <c r="A1" s="203" t="s">
        <v>111</v>
      </c>
      <c r="B1" s="204"/>
      <c r="C1" s="204"/>
      <c r="D1" s="204"/>
      <c r="E1" s="204"/>
      <c r="F1" s="205"/>
    </row>
    <row r="2" spans="1:9" x14ac:dyDescent="0.25">
      <c r="A2" s="200" t="s">
        <v>0</v>
      </c>
      <c r="B2" s="201"/>
      <c r="C2" s="201"/>
      <c r="D2" s="201"/>
      <c r="E2" s="201"/>
      <c r="F2" s="202"/>
    </row>
    <row r="3" spans="1:9" ht="15.75" thickBot="1" x14ac:dyDescent="0.3">
      <c r="A3" s="197" t="s">
        <v>41</v>
      </c>
      <c r="B3" s="198"/>
      <c r="C3" s="198"/>
      <c r="D3" s="198"/>
      <c r="E3" s="198"/>
      <c r="F3" s="199"/>
    </row>
    <row r="4" spans="1:9" x14ac:dyDescent="0.25">
      <c r="A4" s="3" t="s">
        <v>47</v>
      </c>
      <c r="B4" s="4"/>
      <c r="C4" s="5" t="s">
        <v>2</v>
      </c>
      <c r="D4" s="5" t="s">
        <v>3</v>
      </c>
      <c r="E4" s="5" t="s">
        <v>4</v>
      </c>
      <c r="F4" s="6" t="s">
        <v>5</v>
      </c>
      <c r="H4" s="48" t="s">
        <v>48</v>
      </c>
      <c r="I4" s="50">
        <v>32</v>
      </c>
    </row>
    <row r="5" spans="1:9" ht="15.75" thickBot="1" x14ac:dyDescent="0.3">
      <c r="A5" s="7" t="s">
        <v>6</v>
      </c>
      <c r="B5" s="8" t="s">
        <v>7</v>
      </c>
      <c r="C5" s="41">
        <v>4.5999999999999996</v>
      </c>
      <c r="D5" s="41">
        <v>4.3499999999999996</v>
      </c>
      <c r="E5" s="41">
        <v>3.7666666666666662</v>
      </c>
      <c r="F5" s="42">
        <v>3.7</v>
      </c>
      <c r="H5" s="49" t="s">
        <v>49</v>
      </c>
      <c r="I5" s="51">
        <v>1</v>
      </c>
    </row>
    <row r="6" spans="1:9" x14ac:dyDescent="0.25">
      <c r="A6" s="7" t="s">
        <v>8</v>
      </c>
      <c r="B6" s="8" t="s">
        <v>9</v>
      </c>
      <c r="C6" s="41">
        <v>31.8</v>
      </c>
      <c r="D6" s="41">
        <v>28.774999999999999</v>
      </c>
      <c r="E6" s="41">
        <v>23.883333333333336</v>
      </c>
      <c r="F6" s="42">
        <v>19.700000000000003</v>
      </c>
    </row>
    <row r="7" spans="1:9" x14ac:dyDescent="0.25">
      <c r="A7" s="7" t="s">
        <v>10</v>
      </c>
      <c r="B7" s="8" t="s">
        <v>11</v>
      </c>
      <c r="C7" s="41">
        <v>8.74</v>
      </c>
      <c r="D7" s="41">
        <v>3.5999999999999996</v>
      </c>
      <c r="E7" s="41">
        <v>2.5</v>
      </c>
      <c r="F7" s="42">
        <v>2.5</v>
      </c>
    </row>
    <row r="8" spans="1:9" x14ac:dyDescent="0.25">
      <c r="A8" s="7" t="s">
        <v>12</v>
      </c>
      <c r="B8" s="8" t="s">
        <v>13</v>
      </c>
      <c r="C8" s="41">
        <v>4.26</v>
      </c>
      <c r="D8" s="41">
        <v>3.9249999999999998</v>
      </c>
      <c r="E8" s="41">
        <v>3.9166666666666665</v>
      </c>
      <c r="F8" s="42">
        <v>3.3</v>
      </c>
    </row>
    <row r="9" spans="1:9" x14ac:dyDescent="0.25">
      <c r="A9" s="7" t="s">
        <v>14</v>
      </c>
      <c r="B9" s="8" t="s">
        <v>15</v>
      </c>
      <c r="C9" s="41">
        <v>9.36</v>
      </c>
      <c r="D9" s="41">
        <v>9.5249999999999986</v>
      </c>
      <c r="E9" s="41">
        <v>9.8666666666666654</v>
      </c>
      <c r="F9" s="42">
        <v>6.8</v>
      </c>
    </row>
    <row r="10" spans="1:9" x14ac:dyDescent="0.25">
      <c r="A10" s="7" t="s">
        <v>16</v>
      </c>
      <c r="B10" s="8" t="s">
        <v>17</v>
      </c>
      <c r="C10" s="41">
        <v>5.5600000000000005</v>
      </c>
      <c r="D10" s="41">
        <v>5.15</v>
      </c>
      <c r="E10" s="41">
        <v>5.3166666666666664</v>
      </c>
      <c r="F10" s="42">
        <v>4.6500000000000004</v>
      </c>
    </row>
    <row r="11" spans="1:9" x14ac:dyDescent="0.25">
      <c r="A11" s="7" t="s">
        <v>18</v>
      </c>
      <c r="B11" s="8" t="s">
        <v>19</v>
      </c>
      <c r="C11" s="41">
        <v>17.32</v>
      </c>
      <c r="D11" s="41">
        <v>15.799999999999999</v>
      </c>
      <c r="E11" s="41">
        <v>16.133333333333333</v>
      </c>
      <c r="F11" s="42">
        <v>15.950000000000001</v>
      </c>
    </row>
    <row r="12" spans="1:9" x14ac:dyDescent="0.25">
      <c r="A12" s="7" t="s">
        <v>26</v>
      </c>
      <c r="B12" s="8" t="s">
        <v>27</v>
      </c>
      <c r="C12" s="41">
        <v>9.6999999999999993</v>
      </c>
      <c r="D12" s="41">
        <v>10.924999999999999</v>
      </c>
      <c r="E12" s="41">
        <v>11.85</v>
      </c>
      <c r="F12" s="42">
        <v>9.3666666666666671</v>
      </c>
    </row>
    <row r="13" spans="1:9" x14ac:dyDescent="0.25">
      <c r="A13" s="7" t="s">
        <v>28</v>
      </c>
      <c r="B13" s="8" t="s">
        <v>29</v>
      </c>
      <c r="C13" s="41">
        <v>18.14</v>
      </c>
      <c r="D13" s="41">
        <v>16.074999999999999</v>
      </c>
      <c r="E13" s="41">
        <v>15</v>
      </c>
      <c r="F13" s="42">
        <v>13.366666666666667</v>
      </c>
    </row>
    <row r="14" spans="1:9" x14ac:dyDescent="0.25">
      <c r="A14" s="7" t="s">
        <v>20</v>
      </c>
      <c r="B14" s="8" t="s">
        <v>21</v>
      </c>
      <c r="C14" s="41">
        <v>4.9800000000000004</v>
      </c>
      <c r="D14" s="41">
        <v>4.9749999999999996</v>
      </c>
      <c r="E14" s="41">
        <v>4.5166666666666666</v>
      </c>
      <c r="F14" s="42">
        <v>3.9</v>
      </c>
    </row>
    <row r="15" spans="1:9" x14ac:dyDescent="0.25">
      <c r="A15" s="7" t="s">
        <v>30</v>
      </c>
      <c r="B15" s="8" t="s">
        <v>31</v>
      </c>
      <c r="C15" s="41">
        <v>11.76</v>
      </c>
      <c r="D15" s="41">
        <v>12.425000000000001</v>
      </c>
      <c r="E15" s="41">
        <v>12.1</v>
      </c>
      <c r="F15" s="42">
        <v>10.933333333333332</v>
      </c>
    </row>
    <row r="16" spans="1:9" x14ac:dyDescent="0.25">
      <c r="A16" s="7" t="s">
        <v>22</v>
      </c>
      <c r="B16" s="8" t="s">
        <v>23</v>
      </c>
      <c r="C16" s="41">
        <v>22</v>
      </c>
      <c r="D16" s="41">
        <v>16.775000000000002</v>
      </c>
      <c r="E16" s="41">
        <v>10.35</v>
      </c>
      <c r="F16" s="42">
        <v>8.9</v>
      </c>
    </row>
    <row r="17" spans="1:6" x14ac:dyDescent="0.25">
      <c r="A17" s="7" t="s">
        <v>24</v>
      </c>
      <c r="B17" s="8" t="s">
        <v>25</v>
      </c>
      <c r="C17" s="41">
        <v>4.1800000000000006</v>
      </c>
      <c r="D17" s="41">
        <v>3.7</v>
      </c>
      <c r="E17" s="41">
        <v>2.5333333333333332</v>
      </c>
      <c r="F17" s="42">
        <v>2.5</v>
      </c>
    </row>
    <row r="18" spans="1:6" x14ac:dyDescent="0.25">
      <c r="A18" s="11" t="s">
        <v>32</v>
      </c>
      <c r="B18" s="8" t="s">
        <v>33</v>
      </c>
      <c r="C18" s="41">
        <v>15.559999999999999</v>
      </c>
      <c r="D18" s="41">
        <v>7.2249999999999996</v>
      </c>
      <c r="E18" s="41">
        <v>5.1000000000000005</v>
      </c>
      <c r="F18" s="42">
        <v>17.633333333333333</v>
      </c>
    </row>
    <row r="19" spans="1:6" ht="15.75" thickBot="1" x14ac:dyDescent="0.3">
      <c r="A19" s="12" t="s">
        <v>104</v>
      </c>
      <c r="B19" s="13" t="s">
        <v>34</v>
      </c>
      <c r="C19" s="132">
        <v>10.790665110852492</v>
      </c>
      <c r="D19" s="132">
        <v>8.0676654975733868</v>
      </c>
      <c r="E19" s="132">
        <v>6.6705679564345894</v>
      </c>
      <c r="F19" s="133">
        <v>6.2359900030649493</v>
      </c>
    </row>
    <row r="20" spans="1:6" ht="15.75" thickBot="1" x14ac:dyDescent="0.3">
      <c r="A20" s="194" t="s">
        <v>42</v>
      </c>
      <c r="B20" s="212"/>
      <c r="C20" s="212"/>
      <c r="D20" s="212"/>
      <c r="E20" s="212"/>
      <c r="F20" s="213"/>
    </row>
    <row r="21" spans="1:6" ht="72" x14ac:dyDescent="0.25">
      <c r="A21" s="265" t="s">
        <v>105</v>
      </c>
    </row>
    <row r="22" spans="1:6" ht="15.75" thickBot="1" x14ac:dyDescent="0.3">
      <c r="A22" s="265"/>
    </row>
    <row r="23" spans="1:6" x14ac:dyDescent="0.25">
      <c r="A23" s="3" t="s">
        <v>47</v>
      </c>
      <c r="B23" s="4"/>
      <c r="C23" s="5" t="s">
        <v>2</v>
      </c>
      <c r="D23" s="5" t="s">
        <v>3</v>
      </c>
      <c r="E23" s="5" t="s">
        <v>4</v>
      </c>
      <c r="F23" s="6" t="s">
        <v>5</v>
      </c>
    </row>
    <row r="24" spans="1:6" x14ac:dyDescent="0.25">
      <c r="A24" s="7" t="s">
        <v>6</v>
      </c>
      <c r="B24" s="8" t="s">
        <v>7</v>
      </c>
      <c r="C24" s="20">
        <f>(C5-$I$5)/($I$4-$I$5)</f>
        <v>0.11612903225806451</v>
      </c>
      <c r="D24" s="20">
        <f t="shared" ref="D24:F24" si="0">(D5-$I$5)/($I$4-$I$5)</f>
        <v>0.10806451612903224</v>
      </c>
      <c r="E24" s="20">
        <f t="shared" si="0"/>
        <v>8.9247311827956977E-2</v>
      </c>
      <c r="F24" s="21">
        <f t="shared" si="0"/>
        <v>8.7096774193548387E-2</v>
      </c>
    </row>
    <row r="25" spans="1:6" x14ac:dyDescent="0.25">
      <c r="A25" s="7" t="s">
        <v>8</v>
      </c>
      <c r="B25" s="8" t="s">
        <v>9</v>
      </c>
      <c r="C25" s="20">
        <f>(C6-$I$5)/($I$4-$I$5)</f>
        <v>0.99354838709677418</v>
      </c>
      <c r="D25" s="20">
        <f>(D6-$I$5)/($I$4-$I$5)</f>
        <v>0.89596774193548379</v>
      </c>
      <c r="E25" s="20">
        <f>(E6-$I$5)/($I$4-$I$5)</f>
        <v>0.73817204301075279</v>
      </c>
      <c r="F25" s="21">
        <f>(F6-$I$5)/($I$4-$I$5)</f>
        <v>0.60322580645161294</v>
      </c>
    </row>
    <row r="26" spans="1:6" x14ac:dyDescent="0.25">
      <c r="A26" s="7" t="s">
        <v>10</v>
      </c>
      <c r="B26" s="8" t="s">
        <v>11</v>
      </c>
      <c r="C26" s="20">
        <f>(C7-$I$5)/($I$4-$I$5)</f>
        <v>0.24967741935483873</v>
      </c>
      <c r="D26" s="20">
        <f>(D7-$I$5)/($I$4-$I$5)</f>
        <v>8.3870967741935476E-2</v>
      </c>
      <c r="E26" s="20">
        <f>(E7-$I$5)/($I$4-$I$5)</f>
        <v>4.8387096774193547E-2</v>
      </c>
      <c r="F26" s="21">
        <f>(F7-$I$5)/($I$4-$I$5)</f>
        <v>4.8387096774193547E-2</v>
      </c>
    </row>
    <row r="27" spans="1:6" x14ac:dyDescent="0.25">
      <c r="A27" s="7" t="s">
        <v>12</v>
      </c>
      <c r="B27" s="8" t="s">
        <v>13</v>
      </c>
      <c r="C27" s="20">
        <f>(C8-$I$5)/($I$4-$I$5)</f>
        <v>0.10516129032258063</v>
      </c>
      <c r="D27" s="20">
        <f>(D8-$I$5)/($I$4-$I$5)</f>
        <v>9.435483870967741E-2</v>
      </c>
      <c r="E27" s="20">
        <f>(E8-$I$5)/($I$4-$I$5)</f>
        <v>9.4086021505376344E-2</v>
      </c>
      <c r="F27" s="21">
        <f>(F8-$I$5)/($I$4-$I$5)</f>
        <v>7.4193548387096769E-2</v>
      </c>
    </row>
    <row r="28" spans="1:6" x14ac:dyDescent="0.25">
      <c r="A28" s="7" t="s">
        <v>14</v>
      </c>
      <c r="B28" s="8" t="s">
        <v>15</v>
      </c>
      <c r="C28" s="20">
        <f>(C9-$I$5)/($I$4-$I$5)</f>
        <v>0.26967741935483869</v>
      </c>
      <c r="D28" s="20">
        <f>(D9-$I$5)/($I$4-$I$5)</f>
        <v>0.27499999999999997</v>
      </c>
      <c r="E28" s="20">
        <f>(E9-$I$5)/($I$4-$I$5)</f>
        <v>0.28602150537634402</v>
      </c>
      <c r="F28" s="21">
        <f>(F9-$I$5)/($I$4-$I$5)</f>
        <v>0.18709677419354839</v>
      </c>
    </row>
    <row r="29" spans="1:6" x14ac:dyDescent="0.25">
      <c r="A29" s="7" t="s">
        <v>16</v>
      </c>
      <c r="B29" s="8" t="s">
        <v>17</v>
      </c>
      <c r="C29" s="20">
        <f>(C10-$I$5)/($I$4-$I$5)</f>
        <v>0.14709677419354841</v>
      </c>
      <c r="D29" s="20">
        <f>(D10-$I$5)/($I$4-$I$5)</f>
        <v>0.13387096774193549</v>
      </c>
      <c r="E29" s="20">
        <f>(E10-$I$5)/($I$4-$I$5)</f>
        <v>0.13924731182795699</v>
      </c>
      <c r="F29" s="21">
        <f>(F10-$I$5)/($I$4-$I$5)</f>
        <v>0.11774193548387098</v>
      </c>
    </row>
    <row r="30" spans="1:6" x14ac:dyDescent="0.25">
      <c r="A30" s="7" t="s">
        <v>18</v>
      </c>
      <c r="B30" s="8" t="s">
        <v>19</v>
      </c>
      <c r="C30" s="20">
        <f>(C11-$I$5)/($I$4-$I$5)</f>
        <v>0.52645161290322584</v>
      </c>
      <c r="D30" s="20">
        <f>(D11-$I$5)/($I$4-$I$5)</f>
        <v>0.47741935483870962</v>
      </c>
      <c r="E30" s="20">
        <f>(E11-$I$5)/($I$4-$I$5)</f>
        <v>0.48817204301075268</v>
      </c>
      <c r="F30" s="21">
        <f>(F11-$I$5)/($I$4-$I$5)</f>
        <v>0.48225806451612907</v>
      </c>
    </row>
    <row r="31" spans="1:6" x14ac:dyDescent="0.25">
      <c r="A31" s="7" t="s">
        <v>26</v>
      </c>
      <c r="B31" s="8" t="s">
        <v>27</v>
      </c>
      <c r="C31" s="20">
        <f>(C12-$I$5)/($I$4-$I$5)</f>
        <v>0.28064516129032258</v>
      </c>
      <c r="D31" s="20">
        <f>(D12-$I$5)/($I$4-$I$5)</f>
        <v>0.32016129032258062</v>
      </c>
      <c r="E31" s="20">
        <f>(E12-$I$5)/($I$4-$I$5)</f>
        <v>0.35</v>
      </c>
      <c r="F31" s="21">
        <f>(F12-$I$5)/($I$4-$I$5)</f>
        <v>0.26989247311827957</v>
      </c>
    </row>
    <row r="32" spans="1:6" x14ac:dyDescent="0.25">
      <c r="A32" s="7" t="s">
        <v>28</v>
      </c>
      <c r="B32" s="8" t="s">
        <v>29</v>
      </c>
      <c r="C32" s="20">
        <f>(C13-$I$5)/($I$4-$I$5)</f>
        <v>0.55290322580645168</v>
      </c>
      <c r="D32" s="20">
        <f>(D13-$I$5)/($I$4-$I$5)</f>
        <v>0.48629032258064514</v>
      </c>
      <c r="E32" s="20">
        <f>(E13-$I$5)/($I$4-$I$5)</f>
        <v>0.45161290322580644</v>
      </c>
      <c r="F32" s="21">
        <f>(F13-$I$5)/($I$4-$I$5)</f>
        <v>0.3989247311827957</v>
      </c>
    </row>
    <row r="33" spans="1:8" x14ac:dyDescent="0.25">
      <c r="A33" s="7" t="s">
        <v>20</v>
      </c>
      <c r="B33" s="8" t="s">
        <v>21</v>
      </c>
      <c r="C33" s="20">
        <f>(C14-$I$5)/($I$4-$I$5)</f>
        <v>0.12838709677419355</v>
      </c>
      <c r="D33" s="20">
        <f>(D14-$I$5)/($I$4-$I$5)</f>
        <v>0.12822580645161288</v>
      </c>
      <c r="E33" s="20">
        <f>(E14-$I$5)/($I$4-$I$5)</f>
        <v>0.11344086021505376</v>
      </c>
      <c r="F33" s="21">
        <f>(F14-$I$5)/($I$4-$I$5)</f>
        <v>9.3548387096774197E-2</v>
      </c>
    </row>
    <row r="34" spans="1:8" x14ac:dyDescent="0.25">
      <c r="A34" s="7" t="s">
        <v>30</v>
      </c>
      <c r="B34" s="8" t="s">
        <v>31</v>
      </c>
      <c r="C34" s="20">
        <f>(C15-$I$5)/($I$4-$I$5)</f>
        <v>0.3470967741935484</v>
      </c>
      <c r="D34" s="20">
        <f>(D15-$I$5)/($I$4-$I$5)</f>
        <v>0.36854838709677423</v>
      </c>
      <c r="E34" s="20">
        <f>(E15-$I$5)/($I$4-$I$5)</f>
        <v>0.35806451612903223</v>
      </c>
      <c r="F34" s="21">
        <f>(F15-$I$5)/($I$4-$I$5)</f>
        <v>0.32043010752688167</v>
      </c>
    </row>
    <row r="35" spans="1:8" x14ac:dyDescent="0.25">
      <c r="A35" s="7" t="s">
        <v>22</v>
      </c>
      <c r="B35" s="8" t="s">
        <v>23</v>
      </c>
      <c r="C35" s="20">
        <f>(C16-$I$5)/($I$4-$I$5)</f>
        <v>0.67741935483870963</v>
      </c>
      <c r="D35" s="20">
        <f>(D16-$I$5)/($I$4-$I$5)</f>
        <v>0.50887096774193552</v>
      </c>
      <c r="E35" s="20">
        <f>(E16-$I$5)/($I$4-$I$5)</f>
        <v>0.30161290322580642</v>
      </c>
      <c r="F35" s="21">
        <f>(F16-$I$5)/($I$4-$I$5)</f>
        <v>0.25483870967741934</v>
      </c>
    </row>
    <row r="36" spans="1:8" x14ac:dyDescent="0.25">
      <c r="A36" s="7" t="s">
        <v>24</v>
      </c>
      <c r="B36" s="8" t="s">
        <v>25</v>
      </c>
      <c r="C36" s="20">
        <f>(C17-$I$5)/($I$4-$I$5)</f>
        <v>0.10258064516129034</v>
      </c>
      <c r="D36" s="20">
        <f>(D17-$I$5)/($I$4-$I$5)</f>
        <v>8.7096774193548387E-2</v>
      </c>
      <c r="E36" s="20">
        <f>(E17-$I$5)/($I$4-$I$5)</f>
        <v>4.9462365591397849E-2</v>
      </c>
      <c r="F36" s="21">
        <f>(F17-$I$5)/($I$4-$I$5)</f>
        <v>4.8387096774193547E-2</v>
      </c>
    </row>
    <row r="37" spans="1:8" x14ac:dyDescent="0.25">
      <c r="A37" s="11" t="s">
        <v>32</v>
      </c>
      <c r="B37" s="8" t="s">
        <v>33</v>
      </c>
      <c r="C37" s="20">
        <f>(C18-$I$5)/($I$4-$I$5)</f>
        <v>0.46967741935483864</v>
      </c>
      <c r="D37" s="20">
        <f>(D18-$I$5)/($I$4-$I$5)</f>
        <v>0.20080645161290323</v>
      </c>
      <c r="E37" s="20">
        <f>(E18-$I$5)/($I$4-$I$5)</f>
        <v>0.13225806451612904</v>
      </c>
      <c r="F37" s="21">
        <f>(F18-$I$5)/($I$4-$I$5)</f>
        <v>0.53655913978494618</v>
      </c>
    </row>
    <row r="38" spans="1:8" ht="15.75" thickBot="1" x14ac:dyDescent="0.3">
      <c r="A38" s="12" t="s">
        <v>104</v>
      </c>
      <c r="B38" s="13" t="s">
        <v>34</v>
      </c>
      <c r="C38" s="72">
        <f t="shared" ref="C38" si="1">(C19-$I$5)/($I$4-$I$5)</f>
        <v>0.31582790680169331</v>
      </c>
      <c r="D38" s="72">
        <f>(D19-$I$5)/($I$4-$I$5)</f>
        <v>0.22798920959914151</v>
      </c>
      <c r="E38" s="72">
        <f>(E19-$I$5)/($I$4-$I$5)</f>
        <v>0.18292154698176094</v>
      </c>
      <c r="F38" s="73">
        <f>(F19-$I$5)/($I$4-$I$5)</f>
        <v>0.16890290332467578</v>
      </c>
    </row>
    <row r="39" spans="1:8" ht="72" x14ac:dyDescent="0.25">
      <c r="A39" s="265" t="s">
        <v>105</v>
      </c>
    </row>
    <row r="40" spans="1:8" ht="15.75" thickBot="1" x14ac:dyDescent="0.3">
      <c r="A40" s="265"/>
    </row>
    <row r="41" spans="1:8" x14ac:dyDescent="0.25">
      <c r="A41" s="3" t="s">
        <v>47</v>
      </c>
      <c r="B41" s="4"/>
      <c r="C41" s="5" t="s">
        <v>2</v>
      </c>
      <c r="D41" s="5" t="s">
        <v>3</v>
      </c>
      <c r="E41" s="5" t="s">
        <v>4</v>
      </c>
      <c r="F41" s="6" t="s">
        <v>5</v>
      </c>
      <c r="H41">
        <v>0.1</v>
      </c>
    </row>
    <row r="42" spans="1:8" x14ac:dyDescent="0.25">
      <c r="A42" s="7" t="s">
        <v>6</v>
      </c>
      <c r="B42" s="8" t="s">
        <v>7</v>
      </c>
      <c r="C42" s="20">
        <f>(C24*$H$41)</f>
        <v>1.1612903225806451E-2</v>
      </c>
      <c r="D42" s="20">
        <f>(D24*$H$41)</f>
        <v>1.0806451612903225E-2</v>
      </c>
      <c r="E42" s="20">
        <f>(E24*$H$41)</f>
        <v>8.9247311827956987E-3</v>
      </c>
      <c r="F42" s="21">
        <f>(F24*$H$41)</f>
        <v>8.7096774193548398E-3</v>
      </c>
    </row>
    <row r="43" spans="1:8" x14ac:dyDescent="0.25">
      <c r="A43" s="7" t="s">
        <v>8</v>
      </c>
      <c r="B43" s="8" t="s">
        <v>9</v>
      </c>
      <c r="C43" s="20">
        <f t="shared" ref="C43:F55" si="2">(C25*$H$41)</f>
        <v>9.9354838709677429E-2</v>
      </c>
      <c r="D43" s="20">
        <f t="shared" si="2"/>
        <v>8.959677419354839E-2</v>
      </c>
      <c r="E43" s="20">
        <f t="shared" si="2"/>
        <v>7.3817204301075287E-2</v>
      </c>
      <c r="F43" s="21">
        <f t="shared" si="2"/>
        <v>6.03225806451613E-2</v>
      </c>
    </row>
    <row r="44" spans="1:8" x14ac:dyDescent="0.25">
      <c r="A44" s="7" t="s">
        <v>10</v>
      </c>
      <c r="B44" s="8" t="s">
        <v>11</v>
      </c>
      <c r="C44" s="20">
        <f t="shared" si="2"/>
        <v>2.4967741935483873E-2</v>
      </c>
      <c r="D44" s="20">
        <f t="shared" si="2"/>
        <v>8.3870967741935479E-3</v>
      </c>
      <c r="E44" s="20">
        <f t="shared" si="2"/>
        <v>4.8387096774193551E-3</v>
      </c>
      <c r="F44" s="21">
        <f t="shared" si="2"/>
        <v>4.8387096774193551E-3</v>
      </c>
    </row>
    <row r="45" spans="1:8" x14ac:dyDescent="0.25">
      <c r="A45" s="7" t="s">
        <v>12</v>
      </c>
      <c r="B45" s="8" t="s">
        <v>13</v>
      </c>
      <c r="C45" s="20">
        <f t="shared" si="2"/>
        <v>1.0516129032258063E-2</v>
      </c>
      <c r="D45" s="20">
        <f t="shared" si="2"/>
        <v>9.4354838709677421E-3</v>
      </c>
      <c r="E45" s="20">
        <f t="shared" si="2"/>
        <v>9.4086021505376347E-3</v>
      </c>
      <c r="F45" s="21">
        <f t="shared" si="2"/>
        <v>7.4193548387096776E-3</v>
      </c>
    </row>
    <row r="46" spans="1:8" x14ac:dyDescent="0.25">
      <c r="A46" s="7" t="s">
        <v>14</v>
      </c>
      <c r="B46" s="8" t="s">
        <v>15</v>
      </c>
      <c r="C46" s="20">
        <f t="shared" si="2"/>
        <v>2.6967741935483871E-2</v>
      </c>
      <c r="D46" s="20">
        <f t="shared" si="2"/>
        <v>2.7499999999999997E-2</v>
      </c>
      <c r="E46" s="20">
        <f t="shared" si="2"/>
        <v>2.8602150537634402E-2</v>
      </c>
      <c r="F46" s="21">
        <f t="shared" si="2"/>
        <v>1.870967741935484E-2</v>
      </c>
    </row>
    <row r="47" spans="1:8" x14ac:dyDescent="0.25">
      <c r="A47" s="7" t="s">
        <v>16</v>
      </c>
      <c r="B47" s="8" t="s">
        <v>17</v>
      </c>
      <c r="C47" s="20">
        <f t="shared" si="2"/>
        <v>1.4709677419354842E-2</v>
      </c>
      <c r="D47" s="20">
        <f t="shared" si="2"/>
        <v>1.3387096774193551E-2</v>
      </c>
      <c r="E47" s="20">
        <f t="shared" si="2"/>
        <v>1.39247311827957E-2</v>
      </c>
      <c r="F47" s="21">
        <f t="shared" si="2"/>
        <v>1.1774193548387098E-2</v>
      </c>
    </row>
    <row r="48" spans="1:8" x14ac:dyDescent="0.25">
      <c r="A48" s="7" t="s">
        <v>18</v>
      </c>
      <c r="B48" s="8" t="s">
        <v>19</v>
      </c>
      <c r="C48" s="20">
        <f t="shared" si="2"/>
        <v>5.2645161290322588E-2</v>
      </c>
      <c r="D48" s="20">
        <f t="shared" si="2"/>
        <v>4.7741935483870963E-2</v>
      </c>
      <c r="E48" s="20">
        <f t="shared" si="2"/>
        <v>4.8817204301075272E-2</v>
      </c>
      <c r="F48" s="21">
        <f t="shared" si="2"/>
        <v>4.822580645161291E-2</v>
      </c>
    </row>
    <row r="49" spans="1:6" x14ac:dyDescent="0.25">
      <c r="A49" s="7" t="s">
        <v>26</v>
      </c>
      <c r="B49" s="8" t="s">
        <v>27</v>
      </c>
      <c r="C49" s="20">
        <f t="shared" si="2"/>
        <v>2.8064516129032258E-2</v>
      </c>
      <c r="D49" s="20">
        <f t="shared" si="2"/>
        <v>3.2016129032258062E-2</v>
      </c>
      <c r="E49" s="20">
        <f t="shared" si="2"/>
        <v>3.4999999999999996E-2</v>
      </c>
      <c r="F49" s="21">
        <f t="shared" si="2"/>
        <v>2.698924731182796E-2</v>
      </c>
    </row>
    <row r="50" spans="1:6" x14ac:dyDescent="0.25">
      <c r="A50" s="7" t="s">
        <v>28</v>
      </c>
      <c r="B50" s="8" t="s">
        <v>29</v>
      </c>
      <c r="C50" s="20">
        <f t="shared" si="2"/>
        <v>5.5290322580645174E-2</v>
      </c>
      <c r="D50" s="20">
        <f t="shared" si="2"/>
        <v>4.8629032258064517E-2</v>
      </c>
      <c r="E50" s="20">
        <f t="shared" si="2"/>
        <v>4.5161290322580649E-2</v>
      </c>
      <c r="F50" s="21">
        <f t="shared" si="2"/>
        <v>3.9892473118279571E-2</v>
      </c>
    </row>
    <row r="51" spans="1:6" x14ac:dyDescent="0.25">
      <c r="A51" s="7" t="s">
        <v>20</v>
      </c>
      <c r="B51" s="8" t="s">
        <v>21</v>
      </c>
      <c r="C51" s="20">
        <f t="shared" si="2"/>
        <v>1.2838709677419355E-2</v>
      </c>
      <c r="D51" s="20">
        <f t="shared" si="2"/>
        <v>1.2822580645161289E-2</v>
      </c>
      <c r="E51" s="20">
        <f t="shared" si="2"/>
        <v>1.1344086021505377E-2</v>
      </c>
      <c r="F51" s="21">
        <f t="shared" si="2"/>
        <v>9.35483870967742E-3</v>
      </c>
    </row>
    <row r="52" spans="1:6" x14ac:dyDescent="0.25">
      <c r="A52" s="7" t="s">
        <v>30</v>
      </c>
      <c r="B52" s="8" t="s">
        <v>31</v>
      </c>
      <c r="C52" s="20">
        <f t="shared" si="2"/>
        <v>3.4709677419354844E-2</v>
      </c>
      <c r="D52" s="20">
        <f t="shared" si="2"/>
        <v>3.6854838709677422E-2</v>
      </c>
      <c r="E52" s="20">
        <f t="shared" si="2"/>
        <v>3.5806451612903224E-2</v>
      </c>
      <c r="F52" s="21">
        <f t="shared" si="2"/>
        <v>3.2043010752688166E-2</v>
      </c>
    </row>
    <row r="53" spans="1:6" x14ac:dyDescent="0.25">
      <c r="A53" s="7" t="s">
        <v>22</v>
      </c>
      <c r="B53" s="8" t="s">
        <v>23</v>
      </c>
      <c r="C53" s="20">
        <f t="shared" si="2"/>
        <v>6.774193548387096E-2</v>
      </c>
      <c r="D53" s="20">
        <f t="shared" si="2"/>
        <v>5.0887096774193556E-2</v>
      </c>
      <c r="E53" s="20">
        <f t="shared" si="2"/>
        <v>3.0161290322580643E-2</v>
      </c>
      <c r="F53" s="21">
        <f t="shared" si="2"/>
        <v>2.5483870967741934E-2</v>
      </c>
    </row>
    <row r="54" spans="1:6" x14ac:dyDescent="0.25">
      <c r="A54" s="7" t="s">
        <v>24</v>
      </c>
      <c r="B54" s="8" t="s">
        <v>25</v>
      </c>
      <c r="C54" s="20">
        <f t="shared" si="2"/>
        <v>1.0258064516129034E-2</v>
      </c>
      <c r="D54" s="20">
        <f t="shared" si="2"/>
        <v>8.7096774193548398E-3</v>
      </c>
      <c r="E54" s="20">
        <f t="shared" si="2"/>
        <v>4.9462365591397854E-3</v>
      </c>
      <c r="F54" s="21">
        <f t="shared" si="2"/>
        <v>4.8387096774193551E-3</v>
      </c>
    </row>
    <row r="55" spans="1:6" x14ac:dyDescent="0.25">
      <c r="A55" s="11" t="s">
        <v>32</v>
      </c>
      <c r="B55" s="8" t="s">
        <v>33</v>
      </c>
      <c r="C55" s="20">
        <f t="shared" si="2"/>
        <v>4.6967741935483864E-2</v>
      </c>
      <c r="D55" s="20">
        <f t="shared" si="2"/>
        <v>2.0080645161290323E-2</v>
      </c>
      <c r="E55" s="20">
        <f t="shared" si="2"/>
        <v>1.3225806451612905E-2</v>
      </c>
      <c r="F55" s="21">
        <f t="shared" si="2"/>
        <v>5.3655913978494618E-2</v>
      </c>
    </row>
    <row r="56" spans="1:6" ht="15.75" thickBot="1" x14ac:dyDescent="0.3">
      <c r="A56" s="12" t="s">
        <v>104</v>
      </c>
      <c r="B56" s="13" t="s">
        <v>34</v>
      </c>
      <c r="C56" s="72">
        <f t="shared" ref="C56:F56" si="3">(C38*$H$41)</f>
        <v>3.158279068016933E-2</v>
      </c>
      <c r="D56" s="72">
        <f t="shared" si="3"/>
        <v>2.2798920959914152E-2</v>
      </c>
      <c r="E56" s="72">
        <f t="shared" si="3"/>
        <v>1.8292154698176095E-2</v>
      </c>
      <c r="F56" s="73">
        <f t="shared" si="3"/>
        <v>1.689029033246758E-2</v>
      </c>
    </row>
    <row r="57" spans="1:6" ht="72" x14ac:dyDescent="0.25">
      <c r="A57" s="265" t="s">
        <v>105</v>
      </c>
    </row>
  </sheetData>
  <mergeCells count="4">
    <mergeCell ref="A1:F1"/>
    <mergeCell ref="A2:F2"/>
    <mergeCell ref="A3:F3"/>
    <mergeCell ref="A20:F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80"/>
  <sheetViews>
    <sheetView showGridLines="0" topLeftCell="A70" zoomScale="80" zoomScaleNormal="80" workbookViewId="0">
      <selection activeCell="A79" sqref="A79"/>
    </sheetView>
  </sheetViews>
  <sheetFormatPr baseColWidth="10" defaultRowHeight="15" x14ac:dyDescent="0.25"/>
  <cols>
    <col min="1" max="1" width="28" customWidth="1"/>
    <col min="6" max="6" width="11.42578125" customWidth="1"/>
    <col min="9" max="9" width="16.85546875" customWidth="1"/>
    <col min="10" max="10" width="10" customWidth="1"/>
  </cols>
  <sheetData>
    <row r="1" spans="1:10" x14ac:dyDescent="0.25">
      <c r="A1" s="214" t="s">
        <v>112</v>
      </c>
      <c r="B1" s="215"/>
      <c r="C1" s="215"/>
      <c r="D1" s="215"/>
      <c r="E1" s="215"/>
      <c r="F1" s="215"/>
      <c r="G1" s="216"/>
    </row>
    <row r="2" spans="1:10" x14ac:dyDescent="0.25">
      <c r="A2" s="217" t="s">
        <v>45</v>
      </c>
      <c r="B2" s="218"/>
      <c r="C2" s="218"/>
      <c r="D2" s="218"/>
      <c r="E2" s="218"/>
      <c r="F2" s="218"/>
      <c r="G2" s="219"/>
      <c r="I2" s="226"/>
      <c r="J2" s="226"/>
    </row>
    <row r="3" spans="1:10" ht="15.75" thickBot="1" x14ac:dyDescent="0.3">
      <c r="A3" s="220" t="s">
        <v>44</v>
      </c>
      <c r="B3" s="221"/>
      <c r="C3" s="221"/>
      <c r="D3" s="221"/>
      <c r="E3" s="221"/>
      <c r="F3" s="221"/>
      <c r="G3" s="222"/>
    </row>
    <row r="4" spans="1:10" x14ac:dyDescent="0.25">
      <c r="A4" s="30" t="s">
        <v>47</v>
      </c>
      <c r="B4" s="27"/>
      <c r="C4" s="28">
        <v>2000</v>
      </c>
      <c r="D4" s="28">
        <v>2005</v>
      </c>
      <c r="E4" s="28">
        <v>2009</v>
      </c>
      <c r="F4" s="28">
        <v>2015</v>
      </c>
      <c r="G4" s="31">
        <v>2017</v>
      </c>
      <c r="I4" s="48" t="s">
        <v>48</v>
      </c>
      <c r="J4" s="50">
        <v>75</v>
      </c>
    </row>
    <row r="5" spans="1:10" ht="15.75" thickBot="1" x14ac:dyDescent="0.3">
      <c r="A5" s="7" t="s">
        <v>6</v>
      </c>
      <c r="B5" s="8" t="s">
        <v>7</v>
      </c>
      <c r="C5" s="78">
        <v>37.700000000000003</v>
      </c>
      <c r="D5" s="78">
        <v>37</v>
      </c>
      <c r="E5" s="78">
        <v>34.900000000000006</v>
      </c>
      <c r="F5" s="78">
        <v>29.700000000000003</v>
      </c>
      <c r="G5" s="79">
        <v>29.599999999999994</v>
      </c>
      <c r="I5" s="49" t="s">
        <v>49</v>
      </c>
      <c r="J5" s="51">
        <v>1</v>
      </c>
    </row>
    <row r="6" spans="1:10" x14ac:dyDescent="0.25">
      <c r="A6" s="7" t="s">
        <v>8</v>
      </c>
      <c r="B6" s="8" t="s">
        <v>9</v>
      </c>
      <c r="C6" s="80">
        <v>67.599999999999994</v>
      </c>
      <c r="D6" s="80">
        <v>59.6</v>
      </c>
      <c r="E6" s="80">
        <v>56</v>
      </c>
      <c r="F6" s="80">
        <v>53.8</v>
      </c>
      <c r="G6" s="81">
        <v>52.4</v>
      </c>
    </row>
    <row r="7" spans="1:10" x14ac:dyDescent="0.25">
      <c r="A7" s="7" t="s">
        <v>10</v>
      </c>
      <c r="B7" s="8" t="s">
        <v>11</v>
      </c>
      <c r="C7" s="78">
        <v>58</v>
      </c>
      <c r="D7" s="78">
        <v>58</v>
      </c>
      <c r="E7" s="78">
        <v>55.5</v>
      </c>
      <c r="F7" s="78">
        <v>49.7</v>
      </c>
      <c r="G7" s="79">
        <v>49.7</v>
      </c>
    </row>
    <row r="8" spans="1:10" x14ac:dyDescent="0.25">
      <c r="A8" s="7" t="s">
        <v>12</v>
      </c>
      <c r="B8" s="8" t="s">
        <v>13</v>
      </c>
      <c r="C8" s="80">
        <v>15</v>
      </c>
      <c r="D8" s="80">
        <v>11.799999999999997</v>
      </c>
      <c r="E8" s="80">
        <v>9.4000000000000057</v>
      </c>
      <c r="F8" s="80">
        <v>5.0999999999999943</v>
      </c>
      <c r="G8" s="81">
        <v>6.2000000000000028</v>
      </c>
    </row>
    <row r="9" spans="1:10" x14ac:dyDescent="0.25">
      <c r="A9" s="7" t="s">
        <v>14</v>
      </c>
      <c r="B9" s="8" t="s">
        <v>15</v>
      </c>
      <c r="C9" s="80">
        <v>13.599999999999994</v>
      </c>
      <c r="D9" s="80">
        <v>13.599999999999994</v>
      </c>
      <c r="E9" s="80">
        <v>15.5</v>
      </c>
      <c r="F9" s="80">
        <v>11.900000000000006</v>
      </c>
      <c r="G9" s="81">
        <v>10.900000000000006</v>
      </c>
    </row>
    <row r="10" spans="1:10" x14ac:dyDescent="0.25">
      <c r="A10" s="7" t="s">
        <v>16</v>
      </c>
      <c r="B10" s="8" t="s">
        <v>17</v>
      </c>
      <c r="C10" s="80">
        <v>39</v>
      </c>
      <c r="D10" s="80">
        <v>37</v>
      </c>
      <c r="E10" s="80">
        <v>38.200000000000003</v>
      </c>
      <c r="F10" s="80">
        <v>37</v>
      </c>
      <c r="G10" s="81">
        <v>35</v>
      </c>
    </row>
    <row r="11" spans="1:10" x14ac:dyDescent="0.25">
      <c r="A11" s="7" t="s">
        <v>18</v>
      </c>
      <c r="B11" s="8" t="s">
        <v>19</v>
      </c>
      <c r="C11" s="80">
        <v>67.900000000000006</v>
      </c>
      <c r="D11" s="80">
        <v>56.1</v>
      </c>
      <c r="E11" s="80">
        <v>56.1</v>
      </c>
      <c r="F11" s="80">
        <v>52.7</v>
      </c>
      <c r="G11" s="81">
        <v>52.7</v>
      </c>
    </row>
    <row r="12" spans="1:10" x14ac:dyDescent="0.25">
      <c r="A12" s="7" t="s">
        <v>26</v>
      </c>
      <c r="B12" s="8" t="s">
        <v>27</v>
      </c>
      <c r="C12" s="80">
        <v>57.6</v>
      </c>
      <c r="D12" s="80">
        <v>56.3</v>
      </c>
      <c r="E12" s="80">
        <v>56.1</v>
      </c>
      <c r="F12" s="80">
        <v>54.7</v>
      </c>
      <c r="G12" s="81">
        <v>56.1</v>
      </c>
    </row>
    <row r="13" spans="1:10" x14ac:dyDescent="0.25">
      <c r="A13" s="7" t="s">
        <v>28</v>
      </c>
      <c r="B13" s="8" t="s">
        <v>29</v>
      </c>
      <c r="C13" s="80">
        <v>67.400000000000006</v>
      </c>
      <c r="D13" s="80">
        <v>66.400000000000006</v>
      </c>
      <c r="E13" s="80">
        <v>66.2</v>
      </c>
      <c r="F13" s="80">
        <v>65.599999999999994</v>
      </c>
      <c r="G13" s="81">
        <v>65.5</v>
      </c>
    </row>
    <row r="14" spans="1:10" x14ac:dyDescent="0.25">
      <c r="A14" s="7" t="s">
        <v>20</v>
      </c>
      <c r="B14" s="8" t="s">
        <v>21</v>
      </c>
      <c r="C14" s="80">
        <v>18.200000000000003</v>
      </c>
      <c r="D14" s="80">
        <v>17</v>
      </c>
      <c r="E14" s="80">
        <v>17</v>
      </c>
      <c r="F14" s="80">
        <v>14.599999999999994</v>
      </c>
      <c r="G14" s="81">
        <v>13.099999999999994</v>
      </c>
    </row>
    <row r="15" spans="1:10" x14ac:dyDescent="0.25">
      <c r="A15" s="7" t="s">
        <v>30</v>
      </c>
      <c r="B15" s="8" t="s">
        <v>31</v>
      </c>
      <c r="C15" s="80">
        <v>82</v>
      </c>
      <c r="D15" s="80">
        <v>82</v>
      </c>
      <c r="E15" s="80">
        <v>81.2</v>
      </c>
      <c r="F15" s="80">
        <v>76</v>
      </c>
      <c r="G15" s="81">
        <v>77.900000000000006</v>
      </c>
    </row>
    <row r="16" spans="1:10" x14ac:dyDescent="0.25">
      <c r="A16" s="7" t="s">
        <v>22</v>
      </c>
      <c r="B16" s="8" t="s">
        <v>23</v>
      </c>
      <c r="C16" s="80">
        <v>43</v>
      </c>
      <c r="D16" s="80">
        <v>37.700000000000003</v>
      </c>
      <c r="E16" s="80">
        <v>29</v>
      </c>
      <c r="F16" s="80">
        <v>25.200000000000003</v>
      </c>
      <c r="G16" s="81">
        <v>23.799999999999997</v>
      </c>
    </row>
    <row r="17" spans="1:7" x14ac:dyDescent="0.25">
      <c r="A17" s="7" t="s">
        <v>24</v>
      </c>
      <c r="B17" s="8" t="s">
        <v>25</v>
      </c>
      <c r="C17" s="80">
        <v>38.700000000000003</v>
      </c>
      <c r="D17" s="80">
        <v>33.900000000000006</v>
      </c>
      <c r="E17" s="80">
        <v>36.4</v>
      </c>
      <c r="F17" s="80">
        <v>33.299999999999997</v>
      </c>
      <c r="G17" s="81">
        <v>32.5</v>
      </c>
    </row>
    <row r="18" spans="1:7" x14ac:dyDescent="0.25">
      <c r="A18" s="11" t="s">
        <v>32</v>
      </c>
      <c r="B18" s="8" t="s">
        <v>33</v>
      </c>
      <c r="C18" s="80">
        <v>11.799999999999997</v>
      </c>
      <c r="D18" s="80">
        <v>9.0999999999999943</v>
      </c>
      <c r="E18" s="80">
        <v>7.9000000000000057</v>
      </c>
      <c r="F18" s="80">
        <v>7.9</v>
      </c>
      <c r="G18" s="81">
        <v>7.9</v>
      </c>
    </row>
    <row r="19" spans="1:7" ht="15.75" thickBot="1" x14ac:dyDescent="0.3">
      <c r="A19" s="12" t="s">
        <v>104</v>
      </c>
      <c r="B19" s="13" t="s">
        <v>34</v>
      </c>
      <c r="C19" s="82">
        <v>39.869999999999997</v>
      </c>
      <c r="D19" s="82">
        <v>36.169999999999995</v>
      </c>
      <c r="E19" s="82">
        <v>34.799999999999997</v>
      </c>
      <c r="F19" s="82">
        <v>31.3</v>
      </c>
      <c r="G19" s="83">
        <v>30.589999999999996</v>
      </c>
    </row>
    <row r="20" spans="1:7" ht="15.75" thickBot="1" x14ac:dyDescent="0.3">
      <c r="A20" s="223" t="s">
        <v>46</v>
      </c>
      <c r="B20" s="224"/>
      <c r="C20" s="224"/>
      <c r="D20" s="224"/>
      <c r="E20" s="224"/>
      <c r="F20" s="224"/>
      <c r="G20" s="225"/>
    </row>
    <row r="21" spans="1:7" ht="72" x14ac:dyDescent="0.25">
      <c r="A21" s="265" t="s">
        <v>105</v>
      </c>
      <c r="B21" s="255"/>
      <c r="C21" s="255"/>
      <c r="D21" s="255"/>
      <c r="E21" s="255"/>
      <c r="F21" s="255"/>
      <c r="G21" s="255"/>
    </row>
    <row r="22" spans="1:7" x14ac:dyDescent="0.25">
      <c r="A22" s="265"/>
      <c r="B22" s="255"/>
      <c r="C22" s="255"/>
      <c r="D22" s="255"/>
      <c r="E22" s="255"/>
      <c r="F22" s="255"/>
      <c r="G22" s="255"/>
    </row>
    <row r="23" spans="1:7" ht="15.75" thickBot="1" x14ac:dyDescent="0.3">
      <c r="A23" s="265"/>
      <c r="B23" s="255"/>
      <c r="C23" s="255"/>
      <c r="D23" s="255"/>
      <c r="E23" s="255"/>
      <c r="F23" s="255"/>
      <c r="G23" s="255"/>
    </row>
    <row r="24" spans="1:7" x14ac:dyDescent="0.25">
      <c r="A24" s="214" t="s">
        <v>57</v>
      </c>
      <c r="B24" s="215"/>
      <c r="C24" s="215"/>
      <c r="D24" s="215"/>
      <c r="E24" s="215"/>
      <c r="F24" s="216"/>
      <c r="G24" s="248"/>
    </row>
    <row r="25" spans="1:7" x14ac:dyDescent="0.25">
      <c r="A25" s="256" t="s">
        <v>45</v>
      </c>
      <c r="B25" s="257"/>
      <c r="C25" s="257"/>
      <c r="D25" s="257"/>
      <c r="E25" s="257"/>
      <c r="F25" s="258"/>
      <c r="G25" s="248"/>
    </row>
    <row r="26" spans="1:7" ht="15.75" thickBot="1" x14ac:dyDescent="0.3">
      <c r="A26" s="249" t="s">
        <v>44</v>
      </c>
      <c r="B26" s="250"/>
      <c r="C26" s="250"/>
      <c r="D26" s="250"/>
      <c r="E26" s="250"/>
      <c r="F26" s="251"/>
      <c r="G26" s="253"/>
    </row>
    <row r="27" spans="1:7" ht="15.75" thickBot="1" x14ac:dyDescent="0.3">
      <c r="A27" s="259" t="s">
        <v>47</v>
      </c>
      <c r="B27" s="260"/>
      <c r="C27" s="261" t="s">
        <v>2</v>
      </c>
      <c r="D27" s="261" t="s">
        <v>3</v>
      </c>
      <c r="E27" s="261" t="s">
        <v>4</v>
      </c>
      <c r="F27" s="262" t="s">
        <v>5</v>
      </c>
    </row>
    <row r="28" spans="1:7" x14ac:dyDescent="0.25">
      <c r="A28" s="7" t="s">
        <v>6</v>
      </c>
      <c r="B28" s="8" t="s">
        <v>7</v>
      </c>
      <c r="C28" s="37">
        <f>AVERAGE(C5:D5)</f>
        <v>37.35</v>
      </c>
      <c r="D28" s="37">
        <f>AVERAGE(D5:E5)</f>
        <v>35.950000000000003</v>
      </c>
      <c r="E28" s="37">
        <f>AVERAGE(E5:F5)</f>
        <v>32.300000000000004</v>
      </c>
      <c r="F28" s="38">
        <f>AVERAGE(F5:G5)</f>
        <v>29.65</v>
      </c>
    </row>
    <row r="29" spans="1:7" x14ac:dyDescent="0.25">
      <c r="A29" s="7" t="s">
        <v>8</v>
      </c>
      <c r="B29" s="8" t="s">
        <v>9</v>
      </c>
      <c r="C29" s="37">
        <f>AVERAGE(C6:D6)</f>
        <v>63.599999999999994</v>
      </c>
      <c r="D29" s="37">
        <f>AVERAGE(D6:E6)</f>
        <v>57.8</v>
      </c>
      <c r="E29" s="37">
        <f>AVERAGE(E6:F6)</f>
        <v>54.9</v>
      </c>
      <c r="F29" s="38">
        <f>AVERAGE(F6:G6)</f>
        <v>53.099999999999994</v>
      </c>
    </row>
    <row r="30" spans="1:7" x14ac:dyDescent="0.25">
      <c r="A30" s="7" t="s">
        <v>10</v>
      </c>
      <c r="B30" s="8" t="s">
        <v>11</v>
      </c>
      <c r="C30" s="37">
        <f>AVERAGE(C7:D7)</f>
        <v>58</v>
      </c>
      <c r="D30" s="37">
        <f>AVERAGE(D7:E7)</f>
        <v>56.75</v>
      </c>
      <c r="E30" s="37">
        <f>AVERAGE(E7:F7)</f>
        <v>52.6</v>
      </c>
      <c r="F30" s="38">
        <f>AVERAGE(F7:G7)</f>
        <v>49.7</v>
      </c>
    </row>
    <row r="31" spans="1:7" x14ac:dyDescent="0.25">
      <c r="A31" s="7" t="s">
        <v>12</v>
      </c>
      <c r="B31" s="8" t="s">
        <v>13</v>
      </c>
      <c r="C31" s="37">
        <f>AVERAGE(C8:D8)</f>
        <v>13.399999999999999</v>
      </c>
      <c r="D31" s="37">
        <f>AVERAGE(D8:E8)</f>
        <v>10.600000000000001</v>
      </c>
      <c r="E31" s="37">
        <f>AVERAGE(E8:F8)</f>
        <v>7.25</v>
      </c>
      <c r="F31" s="38">
        <f>AVERAGE(F8:G8)</f>
        <v>5.6499999999999986</v>
      </c>
    </row>
    <row r="32" spans="1:7" x14ac:dyDescent="0.25">
      <c r="A32" s="7" t="s">
        <v>14</v>
      </c>
      <c r="B32" s="8" t="s">
        <v>15</v>
      </c>
      <c r="C32" s="37">
        <f>AVERAGE(C9:D9)</f>
        <v>13.599999999999994</v>
      </c>
      <c r="D32" s="37">
        <f>AVERAGE(D9:E9)</f>
        <v>14.549999999999997</v>
      </c>
      <c r="E32" s="37">
        <f>AVERAGE(E9:F9)</f>
        <v>13.700000000000003</v>
      </c>
      <c r="F32" s="38">
        <f>AVERAGE(F9:G9)</f>
        <v>11.400000000000006</v>
      </c>
    </row>
    <row r="33" spans="1:7" x14ac:dyDescent="0.25">
      <c r="A33" s="7" t="s">
        <v>16</v>
      </c>
      <c r="B33" s="8" t="s">
        <v>17</v>
      </c>
      <c r="C33" s="37">
        <f>AVERAGE(C10:D10)</f>
        <v>38</v>
      </c>
      <c r="D33" s="37">
        <f>AVERAGE(D10:E10)</f>
        <v>37.6</v>
      </c>
      <c r="E33" s="37">
        <f>AVERAGE(E10:F10)</f>
        <v>37.6</v>
      </c>
      <c r="F33" s="38">
        <f>AVERAGE(F10:G10)</f>
        <v>36</v>
      </c>
    </row>
    <row r="34" spans="1:7" x14ac:dyDescent="0.25">
      <c r="A34" s="7" t="s">
        <v>18</v>
      </c>
      <c r="B34" s="8" t="s">
        <v>19</v>
      </c>
      <c r="C34" s="37">
        <f>AVERAGE(C11:D11)</f>
        <v>62</v>
      </c>
      <c r="D34" s="37">
        <f>AVERAGE(D11:E11)</f>
        <v>56.1</v>
      </c>
      <c r="E34" s="37">
        <f>AVERAGE(E11:F11)</f>
        <v>54.400000000000006</v>
      </c>
      <c r="F34" s="38">
        <f>AVERAGE(F11:G11)</f>
        <v>52.7</v>
      </c>
    </row>
    <row r="35" spans="1:7" x14ac:dyDescent="0.25">
      <c r="A35" s="7" t="s">
        <v>26</v>
      </c>
      <c r="B35" s="8" t="s">
        <v>27</v>
      </c>
      <c r="C35" s="37">
        <f>AVERAGE(C12:D12)</f>
        <v>56.95</v>
      </c>
      <c r="D35" s="37">
        <f>AVERAGE(D12:E12)</f>
        <v>56.2</v>
      </c>
      <c r="E35" s="37">
        <f>AVERAGE(E12:F12)</f>
        <v>55.400000000000006</v>
      </c>
      <c r="F35" s="38">
        <f>AVERAGE(F12:G12)</f>
        <v>55.400000000000006</v>
      </c>
    </row>
    <row r="36" spans="1:7" x14ac:dyDescent="0.25">
      <c r="A36" s="7" t="s">
        <v>28</v>
      </c>
      <c r="B36" s="8" t="s">
        <v>29</v>
      </c>
      <c r="C36" s="37">
        <f>AVERAGE(C13:D13)</f>
        <v>66.900000000000006</v>
      </c>
      <c r="D36" s="37">
        <f>AVERAGE(D13:E13)</f>
        <v>66.300000000000011</v>
      </c>
      <c r="E36" s="37">
        <f>AVERAGE(E13:F13)</f>
        <v>65.900000000000006</v>
      </c>
      <c r="F36" s="38">
        <f>AVERAGE(F13:G13)</f>
        <v>65.55</v>
      </c>
    </row>
    <row r="37" spans="1:7" x14ac:dyDescent="0.25">
      <c r="A37" s="7" t="s">
        <v>20</v>
      </c>
      <c r="B37" s="8" t="s">
        <v>21</v>
      </c>
      <c r="C37" s="37">
        <f>AVERAGE(C14:D14)</f>
        <v>17.600000000000001</v>
      </c>
      <c r="D37" s="37">
        <f>AVERAGE(D14:E14)</f>
        <v>17</v>
      </c>
      <c r="E37" s="37">
        <f>AVERAGE(E14:F14)</f>
        <v>15.799999999999997</v>
      </c>
      <c r="F37" s="38">
        <f>AVERAGE(F14:G14)</f>
        <v>13.849999999999994</v>
      </c>
    </row>
    <row r="38" spans="1:7" x14ac:dyDescent="0.25">
      <c r="A38" s="7" t="s">
        <v>30</v>
      </c>
      <c r="B38" s="8" t="s">
        <v>31</v>
      </c>
      <c r="C38" s="37">
        <f>AVERAGE(C15:D15)</f>
        <v>82</v>
      </c>
      <c r="D38" s="37">
        <f>AVERAGE(D15:E15)</f>
        <v>81.599999999999994</v>
      </c>
      <c r="E38" s="37">
        <f>AVERAGE(E15:F15)</f>
        <v>78.599999999999994</v>
      </c>
      <c r="F38" s="38">
        <f>AVERAGE(F15:G15)</f>
        <v>76.95</v>
      </c>
    </row>
    <row r="39" spans="1:7" x14ac:dyDescent="0.25">
      <c r="A39" s="7" t="s">
        <v>22</v>
      </c>
      <c r="B39" s="8" t="s">
        <v>23</v>
      </c>
      <c r="C39" s="37">
        <f>AVERAGE(C16:D16)</f>
        <v>40.35</v>
      </c>
      <c r="D39" s="37">
        <f>AVERAGE(D16:E16)</f>
        <v>33.35</v>
      </c>
      <c r="E39" s="37">
        <f>AVERAGE(E16:F16)</f>
        <v>27.1</v>
      </c>
      <c r="F39" s="38">
        <f>AVERAGE(F16:G16)</f>
        <v>24.5</v>
      </c>
    </row>
    <row r="40" spans="1:7" x14ac:dyDescent="0.25">
      <c r="A40" s="7" t="s">
        <v>24</v>
      </c>
      <c r="B40" s="8" t="s">
        <v>25</v>
      </c>
      <c r="C40" s="37">
        <f>AVERAGE(C17:D17)</f>
        <v>36.300000000000004</v>
      </c>
      <c r="D40" s="37">
        <f>AVERAGE(D17:E17)</f>
        <v>35.150000000000006</v>
      </c>
      <c r="E40" s="37">
        <f>AVERAGE(E17:F17)</f>
        <v>34.849999999999994</v>
      </c>
      <c r="F40" s="38">
        <f>AVERAGE(F17:G17)</f>
        <v>32.9</v>
      </c>
    </row>
    <row r="41" spans="1:7" x14ac:dyDescent="0.25">
      <c r="A41" s="11" t="s">
        <v>32</v>
      </c>
      <c r="B41" s="8" t="s">
        <v>33</v>
      </c>
      <c r="C41" s="37">
        <f>AVERAGE(C18:D18)</f>
        <v>10.449999999999996</v>
      </c>
      <c r="D41" s="37">
        <f>AVERAGE(D18:E18)</f>
        <v>8.5</v>
      </c>
      <c r="E41" s="37">
        <f>AVERAGE(E18:F18)</f>
        <v>7.900000000000003</v>
      </c>
      <c r="F41" s="38">
        <f>AVERAGE(F18:G18)</f>
        <v>7.9</v>
      </c>
      <c r="G41" s="91"/>
    </row>
    <row r="42" spans="1:7" ht="15.75" thickBot="1" x14ac:dyDescent="0.3">
      <c r="A42" s="12" t="s">
        <v>104</v>
      </c>
      <c r="B42" s="13" t="s">
        <v>34</v>
      </c>
      <c r="C42" s="39">
        <f>AVERAGE(C19:D19)</f>
        <v>38.019999999999996</v>
      </c>
      <c r="D42" s="39">
        <f>AVERAGE(D19:E19)</f>
        <v>35.484999999999999</v>
      </c>
      <c r="E42" s="39">
        <f>AVERAGE(E19:F19)</f>
        <v>33.049999999999997</v>
      </c>
      <c r="F42" s="40">
        <f>AVERAGE(F19:G19)</f>
        <v>30.945</v>
      </c>
      <c r="G42" s="91"/>
    </row>
    <row r="43" spans="1:7" ht="15.75" thickBot="1" x14ac:dyDescent="0.3">
      <c r="A43" s="223" t="s">
        <v>46</v>
      </c>
      <c r="B43" s="224"/>
      <c r="C43" s="224"/>
      <c r="D43" s="224"/>
      <c r="E43" s="224"/>
      <c r="F43" s="225"/>
      <c r="G43" s="263"/>
    </row>
    <row r="44" spans="1:7" ht="72" x14ac:dyDescent="0.25">
      <c r="A44" s="265" t="s">
        <v>105</v>
      </c>
      <c r="G44" s="91"/>
    </row>
    <row r="45" spans="1:7" ht="15.75" thickBot="1" x14ac:dyDescent="0.3">
      <c r="A45" s="265"/>
      <c r="G45" s="91"/>
    </row>
    <row r="46" spans="1:7" x14ac:dyDescent="0.25">
      <c r="A46" s="3" t="s">
        <v>47</v>
      </c>
      <c r="B46" s="4"/>
      <c r="C46" s="5" t="s">
        <v>2</v>
      </c>
      <c r="D46" s="5" t="s">
        <v>3</v>
      </c>
      <c r="E46" s="5" t="s">
        <v>4</v>
      </c>
      <c r="F46" s="5" t="s">
        <v>5</v>
      </c>
      <c r="G46" s="91"/>
    </row>
    <row r="47" spans="1:7" x14ac:dyDescent="0.25">
      <c r="A47" s="7" t="s">
        <v>6</v>
      </c>
      <c r="B47" s="8" t="s">
        <v>7</v>
      </c>
      <c r="C47" s="20">
        <f>(C28-$J$5)/($J$4-$J$5)</f>
        <v>0.49121621621621625</v>
      </c>
      <c r="D47" s="20">
        <f>(D28-$J$5)/($J$4-$J$5)</f>
        <v>0.47229729729729736</v>
      </c>
      <c r="E47" s="20">
        <f>(E28-$J$5)/($J$4-$J$5)</f>
        <v>0.42297297297297304</v>
      </c>
      <c r="F47" s="21">
        <f>(F28-$J$5)/($J$4-$J$5)</f>
        <v>0.38716216216216215</v>
      </c>
    </row>
    <row r="48" spans="1:7" x14ac:dyDescent="0.25">
      <c r="A48" s="7" t="s">
        <v>8</v>
      </c>
      <c r="B48" s="8" t="s">
        <v>9</v>
      </c>
      <c r="C48" s="20">
        <f>(C29-$J$5)/($J$4-$J$5)</f>
        <v>0.84594594594594585</v>
      </c>
      <c r="D48" s="20">
        <f>(D29-$J$5)/($J$4-$J$5)</f>
        <v>0.7675675675675675</v>
      </c>
      <c r="E48" s="20">
        <f>(E29-$J$5)/($J$4-$J$5)</f>
        <v>0.72837837837837838</v>
      </c>
      <c r="F48" s="21">
        <f>(F29-$J$5)/($J$4-$J$5)</f>
        <v>0.70405405405405397</v>
      </c>
    </row>
    <row r="49" spans="1:8" x14ac:dyDescent="0.25">
      <c r="A49" s="7" t="s">
        <v>10</v>
      </c>
      <c r="B49" s="8" t="s">
        <v>11</v>
      </c>
      <c r="C49" s="20">
        <f>(C30-$J$5)/($J$4-$J$5)</f>
        <v>0.77027027027027029</v>
      </c>
      <c r="D49" s="20">
        <f>(D30-$J$5)/($J$4-$J$5)</f>
        <v>0.7533783783783784</v>
      </c>
      <c r="E49" s="20">
        <f>(E30-$J$5)/($J$4-$J$5)</f>
        <v>0.69729729729729728</v>
      </c>
      <c r="F49" s="21">
        <f>(F30-$J$5)/($J$4-$J$5)</f>
        <v>0.65810810810810816</v>
      </c>
    </row>
    <row r="50" spans="1:8" x14ac:dyDescent="0.25">
      <c r="A50" s="7" t="s">
        <v>12</v>
      </c>
      <c r="B50" s="8" t="s">
        <v>13</v>
      </c>
      <c r="C50" s="20">
        <f>(C31-$J$5)/($J$4-$J$5)</f>
        <v>0.16756756756756755</v>
      </c>
      <c r="D50" s="20">
        <f>(D31-$J$5)/($J$4-$J$5)</f>
        <v>0.12972972972972974</v>
      </c>
      <c r="E50" s="20">
        <f>(E31-$J$5)/($J$4-$J$5)</f>
        <v>8.4459459459459457E-2</v>
      </c>
      <c r="F50" s="21">
        <f>(F31-$J$5)/($J$4-$J$5)</f>
        <v>6.2837837837837821E-2</v>
      </c>
    </row>
    <row r="51" spans="1:8" x14ac:dyDescent="0.25">
      <c r="A51" s="7" t="s">
        <v>14</v>
      </c>
      <c r="B51" s="8" t="s">
        <v>15</v>
      </c>
      <c r="C51" s="20">
        <f>(C32-$J$5)/($J$4-$J$5)</f>
        <v>0.1702702702702702</v>
      </c>
      <c r="D51" s="20">
        <f>(D32-$J$5)/($J$4-$J$5)</f>
        <v>0.18310810810810807</v>
      </c>
      <c r="E51" s="20">
        <f>(E32-$J$5)/($J$4-$J$5)</f>
        <v>0.17162162162162167</v>
      </c>
      <c r="F51" s="21">
        <f>(F32-$J$5)/($J$4-$J$5)</f>
        <v>0.1405405405405406</v>
      </c>
    </row>
    <row r="52" spans="1:8" x14ac:dyDescent="0.25">
      <c r="A52" s="7" t="s">
        <v>16</v>
      </c>
      <c r="B52" s="8" t="s">
        <v>17</v>
      </c>
      <c r="C52" s="20">
        <f>(C33-$J$5)/($J$4-$J$5)</f>
        <v>0.5</v>
      </c>
      <c r="D52" s="20">
        <f>(D33-$J$5)/($J$4-$J$5)</f>
        <v>0.49459459459459459</v>
      </c>
      <c r="E52" s="20">
        <f>(E33-$J$5)/($J$4-$J$5)</f>
        <v>0.49459459459459459</v>
      </c>
      <c r="F52" s="21">
        <f>(F33-$J$5)/($J$4-$J$5)</f>
        <v>0.47297297297297297</v>
      </c>
    </row>
    <row r="53" spans="1:8" x14ac:dyDescent="0.25">
      <c r="A53" s="7" t="s">
        <v>18</v>
      </c>
      <c r="B53" s="8" t="s">
        <v>19</v>
      </c>
      <c r="C53" s="20">
        <f>(C34-$J$5)/($J$4-$J$5)</f>
        <v>0.82432432432432434</v>
      </c>
      <c r="D53" s="20">
        <f>(D34-$J$5)/($J$4-$J$5)</f>
        <v>0.74459459459459465</v>
      </c>
      <c r="E53" s="20">
        <f>(E34-$J$5)/($J$4-$J$5)</f>
        <v>0.72162162162162169</v>
      </c>
      <c r="F53" s="21">
        <f>(F34-$J$5)/($J$4-$J$5)</f>
        <v>0.69864864864864873</v>
      </c>
    </row>
    <row r="54" spans="1:8" x14ac:dyDescent="0.25">
      <c r="A54" s="7" t="s">
        <v>26</v>
      </c>
      <c r="B54" s="8" t="s">
        <v>27</v>
      </c>
      <c r="C54" s="20">
        <f>(C35-$J$5)/($J$4-$J$5)</f>
        <v>0.75608108108108107</v>
      </c>
      <c r="D54" s="20">
        <f>(D35-$J$5)/($J$4-$J$5)</f>
        <v>0.74594594594594599</v>
      </c>
      <c r="E54" s="20">
        <f>(E35-$J$5)/($J$4-$J$5)</f>
        <v>0.73513513513513518</v>
      </c>
      <c r="F54" s="21">
        <f>(F35-$J$5)/($J$4-$J$5)</f>
        <v>0.73513513513513518</v>
      </c>
    </row>
    <row r="55" spans="1:8" x14ac:dyDescent="0.25">
      <c r="A55" s="7" t="s">
        <v>28</v>
      </c>
      <c r="B55" s="8" t="s">
        <v>29</v>
      </c>
      <c r="C55" s="20">
        <f>(C36-$J$5)/($J$4-$J$5)</f>
        <v>0.89054054054054066</v>
      </c>
      <c r="D55" s="20">
        <f>(D36-$J$5)/($J$4-$J$5)</f>
        <v>0.88243243243243263</v>
      </c>
      <c r="E55" s="20">
        <f>(E36-$J$5)/($J$4-$J$5)</f>
        <v>0.87702702702702706</v>
      </c>
      <c r="F55" s="21">
        <f>(F36-$J$5)/($J$4-$J$5)</f>
        <v>0.87229729729729721</v>
      </c>
    </row>
    <row r="56" spans="1:8" x14ac:dyDescent="0.25">
      <c r="A56" s="7" t="s">
        <v>20</v>
      </c>
      <c r="B56" s="8" t="s">
        <v>21</v>
      </c>
      <c r="C56" s="20">
        <f>(C37-$J$5)/($J$4-$J$5)</f>
        <v>0.22432432432432434</v>
      </c>
      <c r="D56" s="20">
        <f>(D37-$J$5)/($J$4-$J$5)</f>
        <v>0.21621621621621623</v>
      </c>
      <c r="E56" s="20">
        <f>(E37-$J$5)/($J$4-$J$5)</f>
        <v>0.19999999999999996</v>
      </c>
      <c r="F56" s="21">
        <f>(F37-$J$5)/($J$4-$J$5)</f>
        <v>0.17364864864864857</v>
      </c>
    </row>
    <row r="57" spans="1:8" x14ac:dyDescent="0.25">
      <c r="A57" s="7" t="s">
        <v>30</v>
      </c>
      <c r="B57" s="8" t="s">
        <v>31</v>
      </c>
      <c r="C57" s="20">
        <f>(C38-$J$5)/($J$4-$J$5)</f>
        <v>1.0945945945945945</v>
      </c>
      <c r="D57" s="20">
        <f>(D38-$J$5)/($J$4-$J$5)</f>
        <v>1.0891891891891892</v>
      </c>
      <c r="E57" s="20">
        <f>(E38-$J$5)/($J$4-$J$5)</f>
        <v>1.0486486486486486</v>
      </c>
      <c r="F57" s="21">
        <f>(F38-$J$5)/($J$4-$J$5)</f>
        <v>1.0263513513513514</v>
      </c>
    </row>
    <row r="58" spans="1:8" x14ac:dyDescent="0.25">
      <c r="A58" s="7" t="s">
        <v>22</v>
      </c>
      <c r="B58" s="8" t="s">
        <v>23</v>
      </c>
      <c r="C58" s="20">
        <f>(C39-$J$5)/($J$4-$J$5)</f>
        <v>0.53175675675675682</v>
      </c>
      <c r="D58" s="20">
        <f>(D39-$J$5)/($J$4-$J$5)</f>
        <v>0.43716216216216219</v>
      </c>
      <c r="E58" s="20">
        <f>(E39-$J$5)/($J$4-$J$5)</f>
        <v>0.35270270270270271</v>
      </c>
      <c r="F58" s="21">
        <f>(F39-$J$5)/($J$4-$J$5)</f>
        <v>0.31756756756756754</v>
      </c>
    </row>
    <row r="59" spans="1:8" x14ac:dyDescent="0.25">
      <c r="A59" s="7" t="s">
        <v>24</v>
      </c>
      <c r="B59" s="8" t="s">
        <v>25</v>
      </c>
      <c r="C59" s="20">
        <f>(C40-$J$5)/($J$4-$J$5)</f>
        <v>0.4770270270270271</v>
      </c>
      <c r="D59" s="20">
        <f>(D40-$J$5)/($J$4-$J$5)</f>
        <v>0.46148648648648655</v>
      </c>
      <c r="E59" s="20">
        <f>(E40-$J$5)/($J$4-$J$5)</f>
        <v>0.45743243243243237</v>
      </c>
      <c r="F59" s="21">
        <f>(F40-$J$5)/($J$4-$J$5)</f>
        <v>0.43108108108108106</v>
      </c>
      <c r="H59">
        <v>0.1</v>
      </c>
    </row>
    <row r="60" spans="1:8" x14ac:dyDescent="0.25">
      <c r="A60" s="11" t="s">
        <v>32</v>
      </c>
      <c r="B60" s="8" t="s">
        <v>33</v>
      </c>
      <c r="C60" s="20">
        <f>(C41-$J$5)/($J$4-$J$5)</f>
        <v>0.12770270270270265</v>
      </c>
      <c r="D60" s="20">
        <f>(D41-$J$5)/($J$4-$J$5)</f>
        <v>0.10135135135135136</v>
      </c>
      <c r="E60" s="20">
        <f>(E41-$J$5)/($J$4-$J$5)</f>
        <v>9.324324324324329E-2</v>
      </c>
      <c r="F60" s="21">
        <f>(F41-$J$5)/($J$4-$J$5)</f>
        <v>9.3243243243243248E-2</v>
      </c>
    </row>
    <row r="61" spans="1:8" ht="15.75" thickBot="1" x14ac:dyDescent="0.3">
      <c r="A61" s="12" t="s">
        <v>104</v>
      </c>
      <c r="B61" s="13" t="s">
        <v>34</v>
      </c>
      <c r="C61" s="111">
        <f>(C42-$J$5)/($J$4-$J$5)</f>
        <v>0.50027027027027027</v>
      </c>
      <c r="D61" s="111">
        <f>(D42-$J$5)/($J$4-$J$5)</f>
        <v>0.4660135135135135</v>
      </c>
      <c r="E61" s="111">
        <f>(E42-$J$5)/($J$4-$J$5)</f>
        <v>0.43310810810810807</v>
      </c>
      <c r="F61" s="112">
        <f>(F42-$J$5)/($J$4-$J$5)</f>
        <v>0.40466216216216216</v>
      </c>
    </row>
    <row r="62" spans="1:8" ht="72" x14ac:dyDescent="0.25">
      <c r="A62" s="265" t="s">
        <v>105</v>
      </c>
    </row>
    <row r="63" spans="1:8" ht="15.75" thickBot="1" x14ac:dyDescent="0.3">
      <c r="A63" s="265"/>
    </row>
    <row r="64" spans="1:8" x14ac:dyDescent="0.25">
      <c r="A64" s="3" t="s">
        <v>47</v>
      </c>
      <c r="B64" s="4"/>
      <c r="C64" s="5" t="s">
        <v>2</v>
      </c>
      <c r="D64" s="5" t="s">
        <v>3</v>
      </c>
      <c r="E64" s="5" t="s">
        <v>4</v>
      </c>
      <c r="F64" s="6" t="s">
        <v>5</v>
      </c>
    </row>
    <row r="65" spans="1:6" x14ac:dyDescent="0.25">
      <c r="A65" s="7" t="s">
        <v>6</v>
      </c>
      <c r="B65" s="8" t="s">
        <v>7</v>
      </c>
      <c r="C65" s="20">
        <f t="shared" ref="C65:F65" si="0">(C47*$H$59)</f>
        <v>4.9121621621621626E-2</v>
      </c>
      <c r="D65" s="20">
        <f t="shared" si="0"/>
        <v>4.722972972972974E-2</v>
      </c>
      <c r="E65" s="20">
        <f t="shared" si="0"/>
        <v>4.2297297297297309E-2</v>
      </c>
      <c r="F65" s="21">
        <f t="shared" si="0"/>
        <v>3.8716216216216216E-2</v>
      </c>
    </row>
    <row r="66" spans="1:6" x14ac:dyDescent="0.25">
      <c r="A66" s="7" t="s">
        <v>8</v>
      </c>
      <c r="B66" s="8" t="s">
        <v>9</v>
      </c>
      <c r="C66" s="20">
        <f t="shared" ref="C66:F66" si="1">(C48*$H$59)</f>
        <v>8.4594594594594591E-2</v>
      </c>
      <c r="D66" s="20">
        <f t="shared" si="1"/>
        <v>7.675675675675675E-2</v>
      </c>
      <c r="E66" s="20">
        <f t="shared" si="1"/>
        <v>7.2837837837837843E-2</v>
      </c>
      <c r="F66" s="21">
        <f t="shared" si="1"/>
        <v>7.0405405405405394E-2</v>
      </c>
    </row>
    <row r="67" spans="1:6" x14ac:dyDescent="0.25">
      <c r="A67" s="7" t="s">
        <v>10</v>
      </c>
      <c r="B67" s="8" t="s">
        <v>11</v>
      </c>
      <c r="C67" s="20">
        <f t="shared" ref="C67:F67" si="2">(C49*$H$59)</f>
        <v>7.7027027027027031E-2</v>
      </c>
      <c r="D67" s="20">
        <f t="shared" si="2"/>
        <v>7.5337837837837845E-2</v>
      </c>
      <c r="E67" s="20">
        <f t="shared" si="2"/>
        <v>6.9729729729729725E-2</v>
      </c>
      <c r="F67" s="21">
        <f t="shared" si="2"/>
        <v>6.5810810810810819E-2</v>
      </c>
    </row>
    <row r="68" spans="1:6" x14ac:dyDescent="0.25">
      <c r="A68" s="7" t="s">
        <v>12</v>
      </c>
      <c r="B68" s="8" t="s">
        <v>13</v>
      </c>
      <c r="C68" s="20">
        <f t="shared" ref="C68:F68" si="3">(C50*$H$59)</f>
        <v>1.6756756756756756E-2</v>
      </c>
      <c r="D68" s="20">
        <f t="shared" si="3"/>
        <v>1.2972972972972974E-2</v>
      </c>
      <c r="E68" s="20">
        <f t="shared" si="3"/>
        <v>8.4459459459459464E-3</v>
      </c>
      <c r="F68" s="21">
        <f t="shared" si="3"/>
        <v>6.2837837837837821E-3</v>
      </c>
    </row>
    <row r="69" spans="1:6" x14ac:dyDescent="0.25">
      <c r="A69" s="7" t="s">
        <v>14</v>
      </c>
      <c r="B69" s="8" t="s">
        <v>15</v>
      </c>
      <c r="C69" s="20">
        <f t="shared" ref="C69:F69" si="4">(C51*$H$59)</f>
        <v>1.702702702702702E-2</v>
      </c>
      <c r="D69" s="20">
        <f t="shared" si="4"/>
        <v>1.8310810810810808E-2</v>
      </c>
      <c r="E69" s="20">
        <f t="shared" si="4"/>
        <v>1.7162162162162167E-2</v>
      </c>
      <c r="F69" s="21">
        <f t="shared" si="4"/>
        <v>1.4054054054054061E-2</v>
      </c>
    </row>
    <row r="70" spans="1:6" x14ac:dyDescent="0.25">
      <c r="A70" s="7" t="s">
        <v>16</v>
      </c>
      <c r="B70" s="8" t="s">
        <v>17</v>
      </c>
      <c r="C70" s="20">
        <f t="shared" ref="C70:F70" si="5">(C52*$H$59)</f>
        <v>0.05</v>
      </c>
      <c r="D70" s="20">
        <f t="shared" si="5"/>
        <v>4.9459459459459461E-2</v>
      </c>
      <c r="E70" s="20">
        <f t="shared" si="5"/>
        <v>4.9459459459459461E-2</v>
      </c>
      <c r="F70" s="21">
        <f t="shared" si="5"/>
        <v>4.72972972972973E-2</v>
      </c>
    </row>
    <row r="71" spans="1:6" x14ac:dyDescent="0.25">
      <c r="A71" s="7" t="s">
        <v>18</v>
      </c>
      <c r="B71" s="8" t="s">
        <v>19</v>
      </c>
      <c r="C71" s="20">
        <f>(C53*$H$59)</f>
        <v>8.2432432432432437E-2</v>
      </c>
      <c r="D71" s="20">
        <f t="shared" ref="D71:F71" si="6">(D53*$H$59)</f>
        <v>7.4459459459459462E-2</v>
      </c>
      <c r="E71" s="20">
        <f t="shared" si="6"/>
        <v>7.2162162162162174E-2</v>
      </c>
      <c r="F71" s="21">
        <f t="shared" si="6"/>
        <v>6.9864864864864873E-2</v>
      </c>
    </row>
    <row r="72" spans="1:6" x14ac:dyDescent="0.25">
      <c r="A72" s="7" t="s">
        <v>26</v>
      </c>
      <c r="B72" s="8" t="s">
        <v>27</v>
      </c>
      <c r="C72" s="20">
        <f t="shared" ref="C72:F72" si="7">(C54*$H$59)</f>
        <v>7.5608108108108113E-2</v>
      </c>
      <c r="D72" s="20">
        <f t="shared" si="7"/>
        <v>7.4594594594594596E-2</v>
      </c>
      <c r="E72" s="20">
        <f t="shared" si="7"/>
        <v>7.3513513513513526E-2</v>
      </c>
      <c r="F72" s="21">
        <f t="shared" si="7"/>
        <v>7.3513513513513526E-2</v>
      </c>
    </row>
    <row r="73" spans="1:6" x14ac:dyDescent="0.25">
      <c r="A73" s="7" t="s">
        <v>28</v>
      </c>
      <c r="B73" s="8" t="s">
        <v>29</v>
      </c>
      <c r="C73" s="20">
        <f t="shared" ref="C73:F73" si="8">(C55*$H$59)</f>
        <v>8.9054054054054074E-2</v>
      </c>
      <c r="D73" s="20">
        <f t="shared" si="8"/>
        <v>8.8243243243243272E-2</v>
      </c>
      <c r="E73" s="20">
        <f t="shared" si="8"/>
        <v>8.7702702702702709E-2</v>
      </c>
      <c r="F73" s="21">
        <f t="shared" si="8"/>
        <v>8.7229729729729727E-2</v>
      </c>
    </row>
    <row r="74" spans="1:6" x14ac:dyDescent="0.25">
      <c r="A74" s="7" t="s">
        <v>20</v>
      </c>
      <c r="B74" s="8" t="s">
        <v>21</v>
      </c>
      <c r="C74" s="20">
        <f t="shared" ref="C74:F74" si="9">(C56*$H$59)</f>
        <v>2.2432432432432436E-2</v>
      </c>
      <c r="D74" s="20">
        <f t="shared" si="9"/>
        <v>2.1621621621621623E-2</v>
      </c>
      <c r="E74" s="20">
        <f t="shared" si="9"/>
        <v>1.9999999999999997E-2</v>
      </c>
      <c r="F74" s="21">
        <f t="shared" si="9"/>
        <v>1.7364864864864858E-2</v>
      </c>
    </row>
    <row r="75" spans="1:6" x14ac:dyDescent="0.25">
      <c r="A75" s="7" t="s">
        <v>30</v>
      </c>
      <c r="B75" s="8" t="s">
        <v>31</v>
      </c>
      <c r="C75" s="20">
        <f t="shared" ref="C75:F75" si="10">(C57*$H$59)</f>
        <v>0.10945945945945945</v>
      </c>
      <c r="D75" s="20">
        <f t="shared" si="10"/>
        <v>0.10891891891891892</v>
      </c>
      <c r="E75" s="20">
        <f t="shared" si="10"/>
        <v>0.10486486486486486</v>
      </c>
      <c r="F75" s="21">
        <f t="shared" si="10"/>
        <v>0.10263513513513514</v>
      </c>
    </row>
    <row r="76" spans="1:6" x14ac:dyDescent="0.25">
      <c r="A76" s="7" t="s">
        <v>22</v>
      </c>
      <c r="B76" s="8" t="s">
        <v>23</v>
      </c>
      <c r="C76" s="20">
        <f t="shared" ref="C76:F76" si="11">(C58*$H$59)</f>
        <v>5.3175675675675688E-2</v>
      </c>
      <c r="D76" s="20">
        <f t="shared" si="11"/>
        <v>4.3716216216216221E-2</v>
      </c>
      <c r="E76" s="20">
        <f t="shared" si="11"/>
        <v>3.5270270270270271E-2</v>
      </c>
      <c r="F76" s="21">
        <f t="shared" si="11"/>
        <v>3.1756756756756759E-2</v>
      </c>
    </row>
    <row r="77" spans="1:6" x14ac:dyDescent="0.25">
      <c r="A77" s="7" t="s">
        <v>24</v>
      </c>
      <c r="B77" s="8" t="s">
        <v>25</v>
      </c>
      <c r="C77" s="20">
        <f t="shared" ref="C77:F77" si="12">(C59*$H$59)</f>
        <v>4.7702702702702715E-2</v>
      </c>
      <c r="D77" s="20">
        <f t="shared" si="12"/>
        <v>4.6148648648648656E-2</v>
      </c>
      <c r="E77" s="20">
        <f t="shared" si="12"/>
        <v>4.5743243243243241E-2</v>
      </c>
      <c r="F77" s="21">
        <f t="shared" si="12"/>
        <v>4.3108108108108112E-2</v>
      </c>
    </row>
    <row r="78" spans="1:6" x14ac:dyDescent="0.25">
      <c r="A78" s="11" t="s">
        <v>32</v>
      </c>
      <c r="B78" s="8" t="s">
        <v>33</v>
      </c>
      <c r="C78" s="20">
        <f t="shared" ref="C78:F78" si="13">(C60*$H$59)</f>
        <v>1.2770270270270265E-2</v>
      </c>
      <c r="D78" s="20">
        <f t="shared" si="13"/>
        <v>1.0135135135135136E-2</v>
      </c>
      <c r="E78" s="20">
        <f t="shared" si="13"/>
        <v>9.3243243243243297E-3</v>
      </c>
      <c r="F78" s="21">
        <f t="shared" si="13"/>
        <v>9.3243243243243245E-3</v>
      </c>
    </row>
    <row r="79" spans="1:6" ht="15.75" thickBot="1" x14ac:dyDescent="0.3">
      <c r="A79" s="12" t="s">
        <v>104</v>
      </c>
      <c r="B79" s="13" t="s">
        <v>34</v>
      </c>
      <c r="C79" s="72">
        <f t="shared" ref="C79:F79" si="14">(C61*$H$59)</f>
        <v>5.0027027027027028E-2</v>
      </c>
      <c r="D79" s="72">
        <f t="shared" si="14"/>
        <v>4.660135135135135E-2</v>
      </c>
      <c r="E79" s="72">
        <f t="shared" si="14"/>
        <v>4.3310810810810813E-2</v>
      </c>
      <c r="F79" s="73">
        <f t="shared" si="14"/>
        <v>4.0466216216216218E-2</v>
      </c>
    </row>
    <row r="80" spans="1:6" ht="72" x14ac:dyDescent="0.25">
      <c r="A80" s="265" t="s">
        <v>105</v>
      </c>
    </row>
  </sheetData>
  <mergeCells count="9">
    <mergeCell ref="A43:F43"/>
    <mergeCell ref="A24:F24"/>
    <mergeCell ref="A25:F25"/>
    <mergeCell ref="A26:F26"/>
    <mergeCell ref="A1:G1"/>
    <mergeCell ref="A2:G2"/>
    <mergeCell ref="A3:G3"/>
    <mergeCell ref="A20:G20"/>
    <mergeCell ref="I2:J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79"/>
  <sheetViews>
    <sheetView showGridLines="0" zoomScale="80" zoomScaleNormal="80" workbookViewId="0">
      <selection activeCell="A78" sqref="A78"/>
    </sheetView>
  </sheetViews>
  <sheetFormatPr baseColWidth="10" defaultRowHeight="15" x14ac:dyDescent="0.25"/>
  <cols>
    <col min="1" max="1" width="27.28515625" customWidth="1"/>
    <col min="8" max="8" width="8.85546875" customWidth="1"/>
    <col min="9" max="9" width="24.7109375" customWidth="1"/>
  </cols>
  <sheetData>
    <row r="1" spans="1:10" x14ac:dyDescent="0.25">
      <c r="A1" s="227" t="s">
        <v>108</v>
      </c>
      <c r="B1" s="228"/>
      <c r="C1" s="228"/>
      <c r="D1" s="228"/>
      <c r="E1" s="228"/>
      <c r="F1" s="228"/>
      <c r="G1" s="229"/>
    </row>
    <row r="2" spans="1:10" x14ac:dyDescent="0.25">
      <c r="A2" s="217" t="s">
        <v>45</v>
      </c>
      <c r="B2" s="218"/>
      <c r="C2" s="218"/>
      <c r="D2" s="218"/>
      <c r="E2" s="218"/>
      <c r="F2" s="218"/>
      <c r="G2" s="219"/>
      <c r="I2" s="230"/>
      <c r="J2" s="230"/>
    </row>
    <row r="3" spans="1:10" ht="15.75" thickBot="1" x14ac:dyDescent="0.3">
      <c r="A3" s="220" t="s">
        <v>44</v>
      </c>
      <c r="B3" s="221"/>
      <c r="C3" s="221"/>
      <c r="D3" s="221"/>
      <c r="E3" s="221"/>
      <c r="F3" s="221"/>
      <c r="G3" s="222"/>
    </row>
    <row r="4" spans="1:10" x14ac:dyDescent="0.25">
      <c r="A4" s="30" t="s">
        <v>47</v>
      </c>
      <c r="B4" s="27"/>
      <c r="C4" s="28">
        <v>2000</v>
      </c>
      <c r="D4" s="28">
        <v>2005</v>
      </c>
      <c r="E4" s="28">
        <v>2009</v>
      </c>
      <c r="F4" s="28">
        <v>2015</v>
      </c>
      <c r="G4" s="31">
        <v>2017</v>
      </c>
      <c r="I4" s="85" t="s">
        <v>50</v>
      </c>
      <c r="J4" s="86">
        <v>50</v>
      </c>
    </row>
    <row r="5" spans="1:10" ht="15.75" thickBot="1" x14ac:dyDescent="0.3">
      <c r="A5" s="7" t="s">
        <v>6</v>
      </c>
      <c r="B5" s="8" t="s">
        <v>7</v>
      </c>
      <c r="C5" s="43">
        <v>1.0999999999999943</v>
      </c>
      <c r="D5" s="43">
        <v>1.0999999999999943</v>
      </c>
      <c r="E5" s="43">
        <v>0.9</v>
      </c>
      <c r="F5" s="43">
        <v>0.7</v>
      </c>
      <c r="G5" s="44">
        <v>0.7</v>
      </c>
      <c r="I5" s="49" t="s">
        <v>49</v>
      </c>
      <c r="J5" s="51">
        <v>0.1</v>
      </c>
    </row>
    <row r="6" spans="1:10" x14ac:dyDescent="0.25">
      <c r="A6" s="7" t="s">
        <v>8</v>
      </c>
      <c r="B6" s="8" t="s">
        <v>9</v>
      </c>
      <c r="C6" s="1">
        <v>29.599999999999994</v>
      </c>
      <c r="D6" s="1">
        <v>20.400000000000006</v>
      </c>
      <c r="E6" s="1">
        <v>32.400000000000006</v>
      </c>
      <c r="F6" s="1">
        <v>27.799999999999997</v>
      </c>
      <c r="G6" s="2">
        <v>27.5</v>
      </c>
    </row>
    <row r="7" spans="1:10" x14ac:dyDescent="0.25">
      <c r="A7" s="7" t="s">
        <v>10</v>
      </c>
      <c r="B7" s="8" t="s">
        <v>11</v>
      </c>
      <c r="C7" s="43">
        <v>19.100000000000001</v>
      </c>
      <c r="D7" s="43">
        <v>19.100000000000001</v>
      </c>
      <c r="E7" s="43">
        <v>18.3</v>
      </c>
      <c r="F7" s="43">
        <v>16.7</v>
      </c>
      <c r="G7" s="44">
        <v>16.7</v>
      </c>
    </row>
    <row r="8" spans="1:10" x14ac:dyDescent="0.25">
      <c r="A8" s="7" t="s">
        <v>12</v>
      </c>
      <c r="B8" s="8" t="s">
        <v>13</v>
      </c>
      <c r="C8" s="1">
        <v>4.9000000000000057</v>
      </c>
      <c r="D8" s="1">
        <v>3.9000000000000057</v>
      </c>
      <c r="E8" s="1">
        <v>3.2999999999999972</v>
      </c>
      <c r="F8" s="1">
        <v>2.2000000000000028</v>
      </c>
      <c r="G8" s="2">
        <v>2.9000000000000057</v>
      </c>
    </row>
    <row r="9" spans="1:10" x14ac:dyDescent="0.25">
      <c r="A9" s="7" t="s">
        <v>14</v>
      </c>
      <c r="B9" s="8" t="s">
        <v>15</v>
      </c>
      <c r="C9" s="1">
        <v>9.5999999999999943</v>
      </c>
      <c r="D9" s="1">
        <v>9.5999999999999943</v>
      </c>
      <c r="E9" s="1">
        <v>10.599999999999994</v>
      </c>
      <c r="F9" s="1">
        <v>9.5</v>
      </c>
      <c r="G9" s="2">
        <v>9.5</v>
      </c>
    </row>
    <row r="10" spans="1:10" x14ac:dyDescent="0.25">
      <c r="A10" s="7" t="s">
        <v>16</v>
      </c>
      <c r="B10" s="8" t="s">
        <v>17</v>
      </c>
      <c r="C10" s="1">
        <v>2.2000000000000028</v>
      </c>
      <c r="D10" s="1">
        <v>1.2999999999999972</v>
      </c>
      <c r="E10" s="1">
        <v>0.70000000000000284</v>
      </c>
      <c r="F10" s="1">
        <v>0.70000000000000284</v>
      </c>
      <c r="G10" s="2">
        <v>0.59999999999999432</v>
      </c>
    </row>
    <row r="11" spans="1:10" x14ac:dyDescent="0.25">
      <c r="A11" s="7" t="s">
        <v>18</v>
      </c>
      <c r="B11" s="8" t="s">
        <v>19</v>
      </c>
      <c r="C11" s="1">
        <v>18.200000000000003</v>
      </c>
      <c r="D11" s="1">
        <v>21.799999999999997</v>
      </c>
      <c r="E11" s="1">
        <v>21.799999999999997</v>
      </c>
      <c r="F11" s="1">
        <v>22</v>
      </c>
      <c r="G11" s="2">
        <v>22</v>
      </c>
    </row>
    <row r="12" spans="1:10" x14ac:dyDescent="0.25">
      <c r="A12" s="84" t="s">
        <v>26</v>
      </c>
      <c r="B12" s="8" t="s">
        <v>27</v>
      </c>
      <c r="C12" s="1">
        <v>13.799999999999997</v>
      </c>
      <c r="D12" s="1">
        <v>18.200000000000003</v>
      </c>
      <c r="E12" s="1">
        <v>22.700000000000003</v>
      </c>
      <c r="F12" s="1">
        <v>23</v>
      </c>
      <c r="G12" s="2">
        <v>22.700000000000003</v>
      </c>
    </row>
    <row r="13" spans="1:10" x14ac:dyDescent="0.25">
      <c r="A13" s="84" t="s">
        <v>28</v>
      </c>
      <c r="B13" s="8" t="s">
        <v>29</v>
      </c>
      <c r="C13" s="43">
        <v>50.6</v>
      </c>
      <c r="D13" s="1">
        <v>45.9</v>
      </c>
      <c r="E13" s="1">
        <v>42.4</v>
      </c>
      <c r="F13" s="1">
        <v>37.5</v>
      </c>
      <c r="G13" s="2">
        <v>36.1</v>
      </c>
    </row>
    <row r="14" spans="1:10" x14ac:dyDescent="0.25">
      <c r="A14" s="84" t="s">
        <v>20</v>
      </c>
      <c r="B14" s="8" t="s">
        <v>21</v>
      </c>
      <c r="C14" s="1">
        <v>10.200000000000003</v>
      </c>
      <c r="D14" s="1">
        <v>9.5</v>
      </c>
      <c r="E14" s="1">
        <v>11.200000000000003</v>
      </c>
      <c r="F14" s="1">
        <v>7.0999999999999943</v>
      </c>
      <c r="G14" s="2">
        <v>7.0999999999999943</v>
      </c>
    </row>
    <row r="15" spans="1:10" x14ac:dyDescent="0.25">
      <c r="A15" s="84" t="s">
        <v>30</v>
      </c>
      <c r="B15" s="8" t="s">
        <v>31</v>
      </c>
      <c r="C15" s="1">
        <v>32.4</v>
      </c>
      <c r="D15" s="1">
        <v>35.700000000000003</v>
      </c>
      <c r="E15" s="1">
        <v>29.900000000000006</v>
      </c>
      <c r="F15" s="1">
        <v>28.299999999999997</v>
      </c>
      <c r="G15" s="2">
        <v>27.799999999999997</v>
      </c>
    </row>
    <row r="16" spans="1:10" x14ac:dyDescent="0.25">
      <c r="A16" s="7" t="s">
        <v>22</v>
      </c>
      <c r="B16" s="8" t="s">
        <v>23</v>
      </c>
      <c r="C16" s="1">
        <v>32.200000000000003</v>
      </c>
      <c r="D16" s="1">
        <v>31.599999999999994</v>
      </c>
      <c r="E16" s="1">
        <v>26.900000000000006</v>
      </c>
      <c r="F16" s="1">
        <v>15.799999999999997</v>
      </c>
      <c r="G16" s="2">
        <v>13.400000000000006</v>
      </c>
    </row>
    <row r="17" spans="1:8" x14ac:dyDescent="0.25">
      <c r="A17" s="84" t="s">
        <v>24</v>
      </c>
      <c r="B17" s="8" t="s">
        <v>25</v>
      </c>
      <c r="C17" s="1">
        <v>1.7000000000000028</v>
      </c>
      <c r="D17" s="1">
        <v>1.7000000000000028</v>
      </c>
      <c r="E17" s="1">
        <v>6.4000000000000057</v>
      </c>
      <c r="F17" s="1">
        <v>2.7000000000000028</v>
      </c>
      <c r="G17" s="2">
        <v>2.5</v>
      </c>
    </row>
    <row r="18" spans="1:8" x14ac:dyDescent="0.25">
      <c r="A18" s="11" t="s">
        <v>32</v>
      </c>
      <c r="B18" s="8" t="s">
        <v>33</v>
      </c>
      <c r="C18" s="1">
        <v>6.9000000000000057</v>
      </c>
      <c r="D18" s="1">
        <v>3.9000000000000057</v>
      </c>
      <c r="E18" s="1">
        <v>7.0999999999999943</v>
      </c>
      <c r="F18" s="1">
        <v>7.1</v>
      </c>
      <c r="G18" s="2">
        <v>7.1</v>
      </c>
    </row>
    <row r="19" spans="1:8" ht="15.75" thickBot="1" x14ac:dyDescent="0.3">
      <c r="A19" s="12" t="s">
        <v>104</v>
      </c>
      <c r="B19" s="13" t="s">
        <v>34</v>
      </c>
      <c r="C19" s="82">
        <v>12.88</v>
      </c>
      <c r="D19" s="82">
        <v>11.999999999999998</v>
      </c>
      <c r="E19" s="82">
        <v>13.210000000000003</v>
      </c>
      <c r="F19" s="82">
        <v>10.47</v>
      </c>
      <c r="G19" s="83">
        <v>10.24</v>
      </c>
    </row>
    <row r="20" spans="1:8" ht="15.75" thickBot="1" x14ac:dyDescent="0.3">
      <c r="A20" s="194" t="s">
        <v>46</v>
      </c>
      <c r="B20" s="212"/>
      <c r="C20" s="212"/>
      <c r="D20" s="212"/>
      <c r="E20" s="212"/>
      <c r="F20" s="212"/>
      <c r="G20" s="213"/>
    </row>
    <row r="21" spans="1:8" ht="72" x14ac:dyDescent="0.25">
      <c r="A21" s="265" t="s">
        <v>105</v>
      </c>
      <c r="B21" s="247"/>
      <c r="C21" s="247"/>
      <c r="D21" s="247"/>
      <c r="E21" s="247"/>
      <c r="F21" s="247"/>
      <c r="G21" s="247"/>
      <c r="H21" s="91"/>
    </row>
    <row r="22" spans="1:8" ht="15.75" thickBot="1" x14ac:dyDescent="0.3">
      <c r="A22" s="265"/>
      <c r="B22" s="247"/>
      <c r="C22" s="247"/>
      <c r="D22" s="247"/>
      <c r="E22" s="247"/>
      <c r="F22" s="247"/>
      <c r="G22" s="247"/>
      <c r="H22" s="91"/>
    </row>
    <row r="23" spans="1:8" ht="15" customHeight="1" x14ac:dyDescent="0.25">
      <c r="A23" s="227" t="s">
        <v>55</v>
      </c>
      <c r="B23" s="228"/>
      <c r="C23" s="228"/>
      <c r="D23" s="228"/>
      <c r="E23" s="228"/>
      <c r="F23" s="229"/>
      <c r="G23" s="252"/>
      <c r="H23" s="91"/>
    </row>
    <row r="24" spans="1:8" x14ac:dyDescent="0.25">
      <c r="A24" s="217" t="s">
        <v>45</v>
      </c>
      <c r="B24" s="218"/>
      <c r="C24" s="218"/>
      <c r="D24" s="218"/>
      <c r="E24" s="218"/>
      <c r="F24" s="219"/>
      <c r="G24" s="248"/>
      <c r="H24" s="91"/>
    </row>
    <row r="25" spans="1:8" ht="15.75" thickBot="1" x14ac:dyDescent="0.3">
      <c r="A25" s="249" t="s">
        <v>44</v>
      </c>
      <c r="B25" s="250"/>
      <c r="C25" s="250"/>
      <c r="D25" s="250"/>
      <c r="E25" s="250"/>
      <c r="F25" s="251"/>
      <c r="G25" s="253"/>
      <c r="H25" s="91"/>
    </row>
    <row r="26" spans="1:8" x14ac:dyDescent="0.25">
      <c r="A26" s="3" t="s">
        <v>47</v>
      </c>
      <c r="B26" s="4"/>
      <c r="C26" s="5" t="s">
        <v>2</v>
      </c>
      <c r="D26" s="5" t="s">
        <v>3</v>
      </c>
      <c r="E26" s="5" t="s">
        <v>4</v>
      </c>
      <c r="F26" s="6" t="s">
        <v>5</v>
      </c>
      <c r="G26" s="91"/>
      <c r="H26" s="91"/>
    </row>
    <row r="27" spans="1:8" x14ac:dyDescent="0.25">
      <c r="A27" s="7" t="s">
        <v>6</v>
      </c>
      <c r="B27" s="8" t="s">
        <v>7</v>
      </c>
      <c r="C27" s="52">
        <f>AVERAGE(C5:D5)</f>
        <v>1.0999999999999943</v>
      </c>
      <c r="D27" s="52">
        <f>AVERAGE(D5:E5)</f>
        <v>0.99999999999999711</v>
      </c>
      <c r="E27" s="52">
        <f>AVERAGE(E5:F5)</f>
        <v>0.8</v>
      </c>
      <c r="F27" s="53">
        <f>AVERAGE(F5:G5)</f>
        <v>0.7</v>
      </c>
    </row>
    <row r="28" spans="1:8" x14ac:dyDescent="0.25">
      <c r="A28" s="7" t="s">
        <v>8</v>
      </c>
      <c r="B28" s="8" t="s">
        <v>9</v>
      </c>
      <c r="C28" s="52">
        <f>AVERAGE(C6:D6)</f>
        <v>25</v>
      </c>
      <c r="D28" s="52">
        <f>AVERAGE(D6:E6)</f>
        <v>26.400000000000006</v>
      </c>
      <c r="E28" s="52">
        <f>AVERAGE(E6:F6)</f>
        <v>30.1</v>
      </c>
      <c r="F28" s="53">
        <f>AVERAGE(F6:G6)</f>
        <v>27.65</v>
      </c>
    </row>
    <row r="29" spans="1:8" x14ac:dyDescent="0.25">
      <c r="A29" s="7" t="s">
        <v>10</v>
      </c>
      <c r="B29" s="8" t="s">
        <v>11</v>
      </c>
      <c r="C29" s="52">
        <f>AVERAGE(C7:D7)</f>
        <v>19.100000000000001</v>
      </c>
      <c r="D29" s="52">
        <f>AVERAGE(D7:E7)</f>
        <v>18.700000000000003</v>
      </c>
      <c r="E29" s="52">
        <f>AVERAGE(E7:F7)</f>
        <v>17.5</v>
      </c>
      <c r="F29" s="53">
        <f>AVERAGE(F7:G7)</f>
        <v>16.7</v>
      </c>
    </row>
    <row r="30" spans="1:8" x14ac:dyDescent="0.25">
      <c r="A30" s="7" t="s">
        <v>12</v>
      </c>
      <c r="B30" s="8" t="s">
        <v>13</v>
      </c>
      <c r="C30" s="52">
        <f>AVERAGE(C8:D8)</f>
        <v>4.4000000000000057</v>
      </c>
      <c r="D30" s="52">
        <f>AVERAGE(D8:E8)</f>
        <v>3.6000000000000014</v>
      </c>
      <c r="E30" s="52">
        <f>AVERAGE(E8:F8)</f>
        <v>2.75</v>
      </c>
      <c r="F30" s="53">
        <f>AVERAGE(F8:G8)</f>
        <v>2.5500000000000043</v>
      </c>
    </row>
    <row r="31" spans="1:8" x14ac:dyDescent="0.25">
      <c r="A31" s="7" t="s">
        <v>14</v>
      </c>
      <c r="B31" s="8" t="s">
        <v>15</v>
      </c>
      <c r="C31" s="52">
        <f>AVERAGE(C9:D9)</f>
        <v>9.5999999999999943</v>
      </c>
      <c r="D31" s="52">
        <f>AVERAGE(D9:E9)</f>
        <v>10.099999999999994</v>
      </c>
      <c r="E31" s="52">
        <f>AVERAGE(E9:F9)</f>
        <v>10.049999999999997</v>
      </c>
      <c r="F31" s="53">
        <f>AVERAGE(F9:G9)</f>
        <v>9.5</v>
      </c>
    </row>
    <row r="32" spans="1:8" x14ac:dyDescent="0.25">
      <c r="A32" s="7" t="s">
        <v>16</v>
      </c>
      <c r="B32" s="8" t="s">
        <v>17</v>
      </c>
      <c r="C32" s="52">
        <f>AVERAGE(C10:D10)</f>
        <v>1.75</v>
      </c>
      <c r="D32" s="52">
        <f>AVERAGE(D10:E10)</f>
        <v>1</v>
      </c>
      <c r="E32" s="52">
        <f>AVERAGE(E10:F10)</f>
        <v>0.70000000000000284</v>
      </c>
      <c r="F32" s="53">
        <f>AVERAGE(F10:G10)</f>
        <v>0.64999999999999858</v>
      </c>
    </row>
    <row r="33" spans="1:8" x14ac:dyDescent="0.25">
      <c r="A33" s="7" t="s">
        <v>18</v>
      </c>
      <c r="B33" s="8" t="s">
        <v>19</v>
      </c>
      <c r="C33" s="52">
        <f>AVERAGE(C11:D11)</f>
        <v>20</v>
      </c>
      <c r="D33" s="52">
        <f>AVERAGE(D11:E11)</f>
        <v>21.799999999999997</v>
      </c>
      <c r="E33" s="52">
        <f>AVERAGE(E11:F11)</f>
        <v>21.9</v>
      </c>
      <c r="F33" s="53">
        <f>AVERAGE(F11:G11)</f>
        <v>22</v>
      </c>
    </row>
    <row r="34" spans="1:8" x14ac:dyDescent="0.25">
      <c r="A34" s="7" t="s">
        <v>26</v>
      </c>
      <c r="B34" s="8" t="s">
        <v>27</v>
      </c>
      <c r="C34" s="52">
        <f>AVERAGE(C12:D12)</f>
        <v>16</v>
      </c>
      <c r="D34" s="52">
        <f>AVERAGE(D12:E12)</f>
        <v>20.450000000000003</v>
      </c>
      <c r="E34" s="52">
        <f>AVERAGE(E12:F12)</f>
        <v>22.85</v>
      </c>
      <c r="F34" s="53">
        <f>AVERAGE(F12:G12)</f>
        <v>22.85</v>
      </c>
    </row>
    <row r="35" spans="1:8" x14ac:dyDescent="0.25">
      <c r="A35" s="7" t="s">
        <v>28</v>
      </c>
      <c r="B35" s="8" t="s">
        <v>29</v>
      </c>
      <c r="C35" s="52">
        <f>AVERAGE(C13:D13)</f>
        <v>48.25</v>
      </c>
      <c r="D35" s="52">
        <f>AVERAGE(D13:E13)</f>
        <v>44.15</v>
      </c>
      <c r="E35" s="52">
        <f>AVERAGE(E13:F13)</f>
        <v>39.950000000000003</v>
      </c>
      <c r="F35" s="53">
        <f>AVERAGE(F13:G13)</f>
        <v>36.799999999999997</v>
      </c>
    </row>
    <row r="36" spans="1:8" x14ac:dyDescent="0.25">
      <c r="A36" s="7" t="s">
        <v>20</v>
      </c>
      <c r="B36" s="8" t="s">
        <v>21</v>
      </c>
      <c r="C36" s="52">
        <f>AVERAGE(C14:D14)</f>
        <v>9.8500000000000014</v>
      </c>
      <c r="D36" s="52">
        <f>AVERAGE(D14:E14)</f>
        <v>10.350000000000001</v>
      </c>
      <c r="E36" s="52">
        <f>AVERAGE(E14:F14)</f>
        <v>9.1499999999999986</v>
      </c>
      <c r="F36" s="53">
        <f>AVERAGE(F14:G14)</f>
        <v>7.0999999999999943</v>
      </c>
    </row>
    <row r="37" spans="1:8" x14ac:dyDescent="0.25">
      <c r="A37" s="7" t="s">
        <v>30</v>
      </c>
      <c r="B37" s="8" t="s">
        <v>31</v>
      </c>
      <c r="C37" s="52">
        <f>AVERAGE(C15:D15)</f>
        <v>34.049999999999997</v>
      </c>
      <c r="D37" s="52">
        <f>AVERAGE(D15:E15)</f>
        <v>32.800000000000004</v>
      </c>
      <c r="E37" s="52">
        <f>AVERAGE(E15:F15)</f>
        <v>29.1</v>
      </c>
      <c r="F37" s="53">
        <f>AVERAGE(F15:G15)</f>
        <v>28.049999999999997</v>
      </c>
    </row>
    <row r="38" spans="1:8" x14ac:dyDescent="0.25">
      <c r="A38" s="7" t="s">
        <v>22</v>
      </c>
      <c r="B38" s="8" t="s">
        <v>23</v>
      </c>
      <c r="C38" s="52">
        <f>AVERAGE(C16:D16)</f>
        <v>31.9</v>
      </c>
      <c r="D38" s="52">
        <f>AVERAGE(D16:E16)</f>
        <v>29.25</v>
      </c>
      <c r="E38" s="52">
        <f>AVERAGE(E16:F16)</f>
        <v>21.35</v>
      </c>
      <c r="F38" s="53">
        <f>AVERAGE(F16:G16)</f>
        <v>14.600000000000001</v>
      </c>
      <c r="G38" s="91"/>
      <c r="H38" s="91"/>
    </row>
    <row r="39" spans="1:8" x14ac:dyDescent="0.25">
      <c r="A39" s="7" t="s">
        <v>24</v>
      </c>
      <c r="B39" s="8" t="s">
        <v>25</v>
      </c>
      <c r="C39" s="52">
        <f>AVERAGE(C17:D17)</f>
        <v>1.7000000000000028</v>
      </c>
      <c r="D39" s="52">
        <f>AVERAGE(D17:E17)</f>
        <v>4.0500000000000043</v>
      </c>
      <c r="E39" s="52">
        <f>AVERAGE(E17:F17)</f>
        <v>4.5500000000000043</v>
      </c>
      <c r="F39" s="53">
        <f>AVERAGE(F17:G17)</f>
        <v>2.6000000000000014</v>
      </c>
      <c r="G39" s="91"/>
      <c r="H39" s="91"/>
    </row>
    <row r="40" spans="1:8" x14ac:dyDescent="0.25">
      <c r="A40" s="11" t="s">
        <v>32</v>
      </c>
      <c r="B40" s="8" t="s">
        <v>33</v>
      </c>
      <c r="C40" s="52">
        <f>AVERAGE(C18:D18)</f>
        <v>5.4000000000000057</v>
      </c>
      <c r="D40" s="52">
        <f>AVERAGE(D18:E18)</f>
        <v>5.5</v>
      </c>
      <c r="E40" s="52">
        <f>AVERAGE(E18:F18)</f>
        <v>7.099999999999997</v>
      </c>
      <c r="F40" s="53">
        <f>AVERAGE(F18:G18)</f>
        <v>7.1</v>
      </c>
      <c r="G40" s="91"/>
      <c r="H40" s="91"/>
    </row>
    <row r="41" spans="1:8" ht="15.75" thickBot="1" x14ac:dyDescent="0.3">
      <c r="A41" s="12" t="s">
        <v>104</v>
      </c>
      <c r="B41" s="13" t="s">
        <v>34</v>
      </c>
      <c r="C41" s="66">
        <f>AVERAGE(C19:D19)</f>
        <v>12.44</v>
      </c>
      <c r="D41" s="66">
        <f>AVERAGE(D19:E19)</f>
        <v>12.605</v>
      </c>
      <c r="E41" s="66">
        <f>AVERAGE(E19:F19)</f>
        <v>11.840000000000002</v>
      </c>
      <c r="F41" s="67">
        <f>AVERAGE(F19:G19)</f>
        <v>10.355</v>
      </c>
      <c r="G41" s="91"/>
      <c r="H41" s="91"/>
    </row>
    <row r="42" spans="1:8" ht="15.75" thickBot="1" x14ac:dyDescent="0.3">
      <c r="A42" s="194" t="s">
        <v>46</v>
      </c>
      <c r="B42" s="212"/>
      <c r="C42" s="212"/>
      <c r="D42" s="212"/>
      <c r="E42" s="212"/>
      <c r="F42" s="213"/>
      <c r="G42" s="254"/>
      <c r="H42" s="91"/>
    </row>
    <row r="43" spans="1:8" ht="72" x14ac:dyDescent="0.25">
      <c r="A43" s="265" t="s">
        <v>105</v>
      </c>
      <c r="G43" s="91"/>
      <c r="H43" s="91"/>
    </row>
    <row r="44" spans="1:8" ht="15.75" thickBot="1" x14ac:dyDescent="0.3">
      <c r="A44" s="265"/>
      <c r="G44" s="91"/>
      <c r="H44" s="91"/>
    </row>
    <row r="45" spans="1:8" x14ac:dyDescent="0.25">
      <c r="A45" s="3" t="s">
        <v>47</v>
      </c>
      <c r="B45" s="4"/>
      <c r="C45" s="5" t="s">
        <v>2</v>
      </c>
      <c r="D45" s="5" t="s">
        <v>3</v>
      </c>
      <c r="E45" s="5" t="s">
        <v>4</v>
      </c>
      <c r="F45" s="5" t="s">
        <v>5</v>
      </c>
      <c r="G45" s="91"/>
      <c r="H45" s="91"/>
    </row>
    <row r="46" spans="1:8" x14ac:dyDescent="0.25">
      <c r="A46" s="7" t="s">
        <v>6</v>
      </c>
      <c r="B46" s="8" t="s">
        <v>7</v>
      </c>
      <c r="C46" s="20">
        <f>(C27-$J$5)/($J$4-$J$5)</f>
        <v>2.0040080160320529E-2</v>
      </c>
      <c r="D46" s="20">
        <f>(D27-$J$5)/($J$4-$J$5)</f>
        <v>1.8036072144288519E-2</v>
      </c>
      <c r="E46" s="20">
        <f>(E27-$J$5)/($J$4-$J$5)</f>
        <v>1.4028056112224451E-2</v>
      </c>
      <c r="F46" s="21">
        <f>(F27-$J$5)/($J$4-$J$5)</f>
        <v>1.2024048096192385E-2</v>
      </c>
    </row>
    <row r="47" spans="1:8" x14ac:dyDescent="0.25">
      <c r="A47" s="7" t="s">
        <v>8</v>
      </c>
      <c r="B47" s="8" t="s">
        <v>9</v>
      </c>
      <c r="C47" s="20">
        <f>(C28-$J$5)/($J$4-$J$5)</f>
        <v>0.49899799599198397</v>
      </c>
      <c r="D47" s="20">
        <f>(D28-$J$5)/($J$4-$J$5)</f>
        <v>0.52705410821643295</v>
      </c>
      <c r="E47" s="20">
        <f>(E28-$J$5)/($J$4-$J$5)</f>
        <v>0.60120240480961928</v>
      </c>
      <c r="F47" s="21">
        <f>(F28-$J$5)/($J$4-$J$5)</f>
        <v>0.55210420841683361</v>
      </c>
    </row>
    <row r="48" spans="1:8" x14ac:dyDescent="0.25">
      <c r="A48" s="7" t="s">
        <v>10</v>
      </c>
      <c r="B48" s="8" t="s">
        <v>11</v>
      </c>
      <c r="C48" s="20">
        <f>(C29-$J$5)/($J$4-$J$5)</f>
        <v>0.38076152304609218</v>
      </c>
      <c r="D48" s="20">
        <f>(D29-$J$5)/($J$4-$J$5)</f>
        <v>0.37274549098196397</v>
      </c>
      <c r="E48" s="20">
        <f>(E29-$J$5)/($J$4-$J$5)</f>
        <v>0.34869739478957912</v>
      </c>
      <c r="F48" s="21">
        <f>(F29-$J$5)/($J$4-$J$5)</f>
        <v>0.33266533066132259</v>
      </c>
    </row>
    <row r="49" spans="1:8" x14ac:dyDescent="0.25">
      <c r="A49" s="7" t="s">
        <v>12</v>
      </c>
      <c r="B49" s="8" t="s">
        <v>13</v>
      </c>
      <c r="C49" s="20">
        <f>(C30-$J$5)/($J$4-$J$5)</f>
        <v>8.6172344689378885E-2</v>
      </c>
      <c r="D49" s="20">
        <f>(D30-$J$5)/($J$4-$J$5)</f>
        <v>7.0140280561122273E-2</v>
      </c>
      <c r="E49" s="20">
        <f>(E30-$J$5)/($J$4-$J$5)</f>
        <v>5.3106212424849697E-2</v>
      </c>
      <c r="F49" s="21">
        <f>(F30-$J$5)/($J$4-$J$5)</f>
        <v>4.9098196392785655E-2</v>
      </c>
    </row>
    <row r="50" spans="1:8" x14ac:dyDescent="0.25">
      <c r="A50" s="7" t="s">
        <v>14</v>
      </c>
      <c r="B50" s="8" t="s">
        <v>15</v>
      </c>
      <c r="C50" s="20">
        <f>(C31-$J$5)/($J$4-$J$5)</f>
        <v>0.19038076152304598</v>
      </c>
      <c r="D50" s="20">
        <f>(D31-$J$5)/($J$4-$J$5)</f>
        <v>0.20040080160320631</v>
      </c>
      <c r="E50" s="20">
        <f>(E31-$J$5)/($J$4-$J$5)</f>
        <v>0.19939879759519033</v>
      </c>
      <c r="F50" s="21">
        <f>(F31-$J$5)/($J$4-$J$5)</f>
        <v>0.18837675350701405</v>
      </c>
    </row>
    <row r="51" spans="1:8" x14ac:dyDescent="0.25">
      <c r="A51" s="7" t="s">
        <v>16</v>
      </c>
      <c r="B51" s="8" t="s">
        <v>17</v>
      </c>
      <c r="C51" s="20">
        <f>(C32-$J$5)/($J$4-$J$5)</f>
        <v>3.3066132264529056E-2</v>
      </c>
      <c r="D51" s="20">
        <f>(D32-$J$5)/($J$4-$J$5)</f>
        <v>1.8036072144288578E-2</v>
      </c>
      <c r="E51" s="20">
        <f>(E32-$J$5)/($J$4-$J$5)</f>
        <v>1.2024048096192442E-2</v>
      </c>
      <c r="F51" s="21">
        <f>(F32-$J$5)/($J$4-$J$5)</f>
        <v>1.1022044088176326E-2</v>
      </c>
    </row>
    <row r="52" spans="1:8" x14ac:dyDescent="0.25">
      <c r="A52" s="7" t="s">
        <v>18</v>
      </c>
      <c r="B52" s="8" t="s">
        <v>19</v>
      </c>
      <c r="C52" s="20">
        <f>(C33-$J$5)/($J$4-$J$5)</f>
        <v>0.39879759519038077</v>
      </c>
      <c r="D52" s="20">
        <f>(D33-$J$5)/($J$4-$J$5)</f>
        <v>0.43486973947895785</v>
      </c>
      <c r="E52" s="20">
        <f>(E33-$J$5)/($J$4-$J$5)</f>
        <v>0.43687374749498992</v>
      </c>
      <c r="F52" s="21">
        <f>(F33-$J$5)/($J$4-$J$5)</f>
        <v>0.43887775551102204</v>
      </c>
    </row>
    <row r="53" spans="1:8" x14ac:dyDescent="0.25">
      <c r="A53" s="7" t="s">
        <v>26</v>
      </c>
      <c r="B53" s="8" t="s">
        <v>27</v>
      </c>
      <c r="C53" s="20">
        <f>(C34-$J$5)/($J$4-$J$5)</f>
        <v>0.31863727454909824</v>
      </c>
      <c r="D53" s="20">
        <f>(D34-$J$5)/($J$4-$J$5)</f>
        <v>0.40781563126252507</v>
      </c>
      <c r="E53" s="20">
        <f>(E34-$J$5)/($J$4-$J$5)</f>
        <v>0.4559118236472946</v>
      </c>
      <c r="F53" s="21">
        <f>(F34-$J$5)/($J$4-$J$5)</f>
        <v>0.4559118236472946</v>
      </c>
    </row>
    <row r="54" spans="1:8" x14ac:dyDescent="0.25">
      <c r="A54" s="7" t="s">
        <v>28</v>
      </c>
      <c r="B54" s="8" t="s">
        <v>29</v>
      </c>
      <c r="C54" s="20">
        <f>(C35-$J$5)/($J$4-$J$5)</f>
        <v>0.9649298597194389</v>
      </c>
      <c r="D54" s="20">
        <f>(D35-$J$5)/($J$4-$J$5)</f>
        <v>0.88276553106212419</v>
      </c>
      <c r="E54" s="20">
        <f>(E35-$J$5)/($J$4-$J$5)</f>
        <v>0.79859719438877763</v>
      </c>
      <c r="F54" s="21">
        <f>(F35-$J$5)/($J$4-$J$5)</f>
        <v>0.73547094188376749</v>
      </c>
    </row>
    <row r="55" spans="1:8" x14ac:dyDescent="0.25">
      <c r="A55" s="7" t="s">
        <v>20</v>
      </c>
      <c r="B55" s="8" t="s">
        <v>21</v>
      </c>
      <c r="C55" s="20">
        <f>(C36-$J$5)/($J$4-$J$5)</f>
        <v>0.19539078156312628</v>
      </c>
      <c r="D55" s="20">
        <f>(D36-$J$5)/($J$4-$J$5)</f>
        <v>0.20541082164328661</v>
      </c>
      <c r="E55" s="20">
        <f>(E36-$J$5)/($J$4-$J$5)</f>
        <v>0.18136272545090179</v>
      </c>
      <c r="F55" s="21">
        <f>(F36-$J$5)/($J$4-$J$5)</f>
        <v>0.14028056112224438</v>
      </c>
    </row>
    <row r="56" spans="1:8" x14ac:dyDescent="0.25">
      <c r="A56" s="7" t="s">
        <v>30</v>
      </c>
      <c r="B56" s="8" t="s">
        <v>31</v>
      </c>
      <c r="C56" s="20">
        <f>(C37-$J$5)/($J$4-$J$5)</f>
        <v>0.68036072144288573</v>
      </c>
      <c r="D56" s="20">
        <f>(D37-$J$5)/($J$4-$J$5)</f>
        <v>0.65531062124248507</v>
      </c>
      <c r="E56" s="20">
        <f>(E37-$J$5)/($J$4-$J$5)</f>
        <v>0.58116232464929862</v>
      </c>
      <c r="F56" s="21">
        <f>(F37-$J$5)/($J$4-$J$5)</f>
        <v>0.56012024048096187</v>
      </c>
    </row>
    <row r="57" spans="1:8" x14ac:dyDescent="0.25">
      <c r="A57" s="7" t="s">
        <v>22</v>
      </c>
      <c r="B57" s="8" t="s">
        <v>23</v>
      </c>
      <c r="C57" s="20">
        <f>(C38-$J$5)/($J$4-$J$5)</f>
        <v>0.63727454909819636</v>
      </c>
      <c r="D57" s="20">
        <f>(D38-$J$5)/($J$4-$J$5)</f>
        <v>0.58416833667334667</v>
      </c>
      <c r="E57" s="20">
        <f>(E38-$J$5)/($J$4-$J$5)</f>
        <v>0.42585170340681366</v>
      </c>
      <c r="F57" s="21">
        <f>(F38-$J$5)/($J$4-$J$5)</f>
        <v>0.29058116232464937</v>
      </c>
    </row>
    <row r="58" spans="1:8" x14ac:dyDescent="0.25">
      <c r="A58" s="7" t="s">
        <v>24</v>
      </c>
      <c r="B58" s="8" t="s">
        <v>25</v>
      </c>
      <c r="C58" s="20">
        <f>(C39-$J$5)/($J$4-$J$5)</f>
        <v>3.2064128256513079E-2</v>
      </c>
      <c r="D58" s="20">
        <f>(D39-$J$5)/($J$4-$J$5)</f>
        <v>7.9158316633266612E-2</v>
      </c>
      <c r="E58" s="20">
        <f>(E39-$J$5)/($J$4-$J$5)</f>
        <v>8.9178356713426943E-2</v>
      </c>
      <c r="F58" s="21">
        <f>(F39-$J$5)/($J$4-$J$5)</f>
        <v>5.0100200400801632E-2</v>
      </c>
    </row>
    <row r="59" spans="1:8" x14ac:dyDescent="0.25">
      <c r="A59" s="11" t="s">
        <v>32</v>
      </c>
      <c r="B59" s="8" t="s">
        <v>33</v>
      </c>
      <c r="C59" s="20">
        <f>(C40-$J$5)/($J$4-$J$5)</f>
        <v>0.10621242484969952</v>
      </c>
      <c r="D59" s="20">
        <f>(D40-$J$5)/($J$4-$J$5)</f>
        <v>0.10821643286573147</v>
      </c>
      <c r="E59" s="20">
        <f>(E40-$J$5)/($J$4-$J$5)</f>
        <v>0.14028056112224443</v>
      </c>
      <c r="F59" s="21">
        <f>(F40-$J$5)/($J$4-$J$5)</f>
        <v>0.14028056112224449</v>
      </c>
      <c r="H59">
        <v>0.1</v>
      </c>
    </row>
    <row r="60" spans="1:8" ht="15.75" thickBot="1" x14ac:dyDescent="0.3">
      <c r="A60" s="12" t="s">
        <v>104</v>
      </c>
      <c r="B60" s="13" t="s">
        <v>34</v>
      </c>
      <c r="C60" s="72">
        <f>(C41-$J$5)/($J$4-$J$5)</f>
        <v>0.24729458917835673</v>
      </c>
      <c r="D60" s="72">
        <f>(D41-$J$5)/($J$4-$J$5)</f>
        <v>0.25060120240480965</v>
      </c>
      <c r="E60" s="72">
        <f>(E41-$J$5)/($J$4-$J$5)</f>
        <v>0.23527054108216439</v>
      </c>
      <c r="F60" s="73">
        <f>(F41-$J$5)/($J$4-$J$5)</f>
        <v>0.20551102204408819</v>
      </c>
    </row>
    <row r="61" spans="1:8" ht="72" x14ac:dyDescent="0.25">
      <c r="A61" s="265" t="s">
        <v>105</v>
      </c>
    </row>
    <row r="62" spans="1:8" ht="15.75" thickBot="1" x14ac:dyDescent="0.3">
      <c r="A62" s="265"/>
    </row>
    <row r="63" spans="1:8" x14ac:dyDescent="0.25">
      <c r="A63" s="3" t="s">
        <v>47</v>
      </c>
      <c r="B63" s="4"/>
      <c r="C63" s="5" t="s">
        <v>2</v>
      </c>
      <c r="D63" s="5" t="s">
        <v>3</v>
      </c>
      <c r="E63" s="5" t="s">
        <v>4</v>
      </c>
      <c r="F63" s="6" t="s">
        <v>5</v>
      </c>
    </row>
    <row r="64" spans="1:8" x14ac:dyDescent="0.25">
      <c r="A64" s="7" t="s">
        <v>6</v>
      </c>
      <c r="B64" s="8" t="s">
        <v>7</v>
      </c>
      <c r="C64" s="20">
        <f t="shared" ref="C64:F64" si="0">(C46*$H$59)</f>
        <v>2.0040080160320531E-3</v>
      </c>
      <c r="D64" s="20">
        <f t="shared" si="0"/>
        <v>1.8036072144288519E-3</v>
      </c>
      <c r="E64" s="20">
        <f t="shared" si="0"/>
        <v>1.4028056112224451E-3</v>
      </c>
      <c r="F64" s="21">
        <f t="shared" si="0"/>
        <v>1.2024048096192386E-3</v>
      </c>
    </row>
    <row r="65" spans="1:6" x14ac:dyDescent="0.25">
      <c r="A65" s="7" t="s">
        <v>8</v>
      </c>
      <c r="B65" s="8" t="s">
        <v>9</v>
      </c>
      <c r="C65" s="20">
        <f t="shared" ref="C65:F65" si="1">(C47*$H$59)</f>
        <v>4.9899799599198401E-2</v>
      </c>
      <c r="D65" s="20">
        <f t="shared" si="1"/>
        <v>5.2705410821643296E-2</v>
      </c>
      <c r="E65" s="20">
        <f t="shared" si="1"/>
        <v>6.0120240480961928E-2</v>
      </c>
      <c r="F65" s="21">
        <f t="shared" si="1"/>
        <v>5.5210420841683365E-2</v>
      </c>
    </row>
    <row r="66" spans="1:6" x14ac:dyDescent="0.25">
      <c r="A66" s="7" t="s">
        <v>10</v>
      </c>
      <c r="B66" s="8" t="s">
        <v>11</v>
      </c>
      <c r="C66" s="20">
        <f t="shared" ref="C66:F66" si="2">(C48*$H$59)</f>
        <v>3.8076152304609222E-2</v>
      </c>
      <c r="D66" s="20">
        <f t="shared" si="2"/>
        <v>3.7274549098196399E-2</v>
      </c>
      <c r="E66" s="20">
        <f t="shared" si="2"/>
        <v>3.4869739478957912E-2</v>
      </c>
      <c r="F66" s="21">
        <f t="shared" si="2"/>
        <v>3.326653306613226E-2</v>
      </c>
    </row>
    <row r="67" spans="1:6" x14ac:dyDescent="0.25">
      <c r="A67" s="7" t="s">
        <v>12</v>
      </c>
      <c r="B67" s="8" t="s">
        <v>13</v>
      </c>
      <c r="C67" s="20">
        <f t="shared" ref="C67:F67" si="3">(C49*$H$59)</f>
        <v>8.6172344689378882E-3</v>
      </c>
      <c r="D67" s="20">
        <f t="shared" si="3"/>
        <v>7.014028056112228E-3</v>
      </c>
      <c r="E67" s="20">
        <f t="shared" si="3"/>
        <v>5.3106212424849702E-3</v>
      </c>
      <c r="F67" s="21">
        <f t="shared" si="3"/>
        <v>4.909819639278566E-3</v>
      </c>
    </row>
    <row r="68" spans="1:6" x14ac:dyDescent="0.25">
      <c r="A68" s="7" t="s">
        <v>14</v>
      </c>
      <c r="B68" s="8" t="s">
        <v>15</v>
      </c>
      <c r="C68" s="20">
        <f t="shared" ref="C68:F68" si="4">(C50*$H$59)</f>
        <v>1.90380761523046E-2</v>
      </c>
      <c r="D68" s="20">
        <f t="shared" si="4"/>
        <v>2.0040080160320634E-2</v>
      </c>
      <c r="E68" s="20">
        <f t="shared" si="4"/>
        <v>1.9939879759519035E-2</v>
      </c>
      <c r="F68" s="21">
        <f t="shared" si="4"/>
        <v>1.8837675350701407E-2</v>
      </c>
    </row>
    <row r="69" spans="1:6" x14ac:dyDescent="0.25">
      <c r="A69" s="7" t="s">
        <v>16</v>
      </c>
      <c r="B69" s="8" t="s">
        <v>17</v>
      </c>
      <c r="C69" s="20">
        <f t="shared" ref="C69:F69" si="5">(C51*$H$59)</f>
        <v>3.3066132264529058E-3</v>
      </c>
      <c r="D69" s="20">
        <f t="shared" si="5"/>
        <v>1.803607214428858E-3</v>
      </c>
      <c r="E69" s="20">
        <f t="shared" si="5"/>
        <v>1.2024048096192443E-3</v>
      </c>
      <c r="F69" s="21">
        <f t="shared" si="5"/>
        <v>1.1022044088176326E-3</v>
      </c>
    </row>
    <row r="70" spans="1:6" x14ac:dyDescent="0.25">
      <c r="A70" s="7" t="s">
        <v>18</v>
      </c>
      <c r="B70" s="8" t="s">
        <v>19</v>
      </c>
      <c r="C70" s="20">
        <f t="shared" ref="C70:F70" si="6">(C52*$H$59)</f>
        <v>3.9879759519038077E-2</v>
      </c>
      <c r="D70" s="20">
        <f t="shared" si="6"/>
        <v>4.3486973947895788E-2</v>
      </c>
      <c r="E70" s="20">
        <f t="shared" si="6"/>
        <v>4.3687374749498992E-2</v>
      </c>
      <c r="F70" s="21">
        <f t="shared" si="6"/>
        <v>4.3887775551102209E-2</v>
      </c>
    </row>
    <row r="71" spans="1:6" x14ac:dyDescent="0.25">
      <c r="A71" s="7" t="s">
        <v>26</v>
      </c>
      <c r="B71" s="8" t="s">
        <v>27</v>
      </c>
      <c r="C71" s="20">
        <f t="shared" ref="C71:F71" si="7">(C53*$H$59)</f>
        <v>3.1863727454909826E-2</v>
      </c>
      <c r="D71" s="20">
        <f t="shared" si="7"/>
        <v>4.0781563126252508E-2</v>
      </c>
      <c r="E71" s="20">
        <f t="shared" si="7"/>
        <v>4.5591182364729463E-2</v>
      </c>
      <c r="F71" s="21">
        <f t="shared" si="7"/>
        <v>4.5591182364729463E-2</v>
      </c>
    </row>
    <row r="72" spans="1:6" x14ac:dyDescent="0.25">
      <c r="A72" s="7" t="s">
        <v>28</v>
      </c>
      <c r="B72" s="8" t="s">
        <v>29</v>
      </c>
      <c r="C72" s="20">
        <f t="shared" ref="C72:F72" si="8">(C54*$H$59)</f>
        <v>9.649298597194389E-2</v>
      </c>
      <c r="D72" s="20">
        <f t="shared" si="8"/>
        <v>8.8276553106212421E-2</v>
      </c>
      <c r="E72" s="20">
        <f t="shared" si="8"/>
        <v>7.9859719438877763E-2</v>
      </c>
      <c r="F72" s="21">
        <f t="shared" si="8"/>
        <v>7.3547094188376752E-2</v>
      </c>
    </row>
    <row r="73" spans="1:6" x14ac:dyDescent="0.25">
      <c r="A73" s="7" t="s">
        <v>20</v>
      </c>
      <c r="B73" s="8" t="s">
        <v>21</v>
      </c>
      <c r="C73" s="20">
        <f t="shared" ref="C73:F73" si="9">(C55*$H$59)</f>
        <v>1.9539078156312631E-2</v>
      </c>
      <c r="D73" s="20">
        <f t="shared" si="9"/>
        <v>2.0541082164328664E-2</v>
      </c>
      <c r="E73" s="20">
        <f t="shared" si="9"/>
        <v>1.813627254509018E-2</v>
      </c>
      <c r="F73" s="21">
        <f t="shared" si="9"/>
        <v>1.4028056112224439E-2</v>
      </c>
    </row>
    <row r="74" spans="1:6" x14ac:dyDescent="0.25">
      <c r="A74" s="7" t="s">
        <v>30</v>
      </c>
      <c r="B74" s="8" t="s">
        <v>31</v>
      </c>
      <c r="C74" s="20">
        <f t="shared" ref="C74:F74" si="10">(C56*$H$59)</f>
        <v>6.803607214428857E-2</v>
      </c>
      <c r="D74" s="20">
        <f t="shared" si="10"/>
        <v>6.5531062124248515E-2</v>
      </c>
      <c r="E74" s="20">
        <f t="shared" si="10"/>
        <v>5.8116232464929862E-2</v>
      </c>
      <c r="F74" s="21">
        <f t="shared" si="10"/>
        <v>5.6012024048096187E-2</v>
      </c>
    </row>
    <row r="75" spans="1:6" x14ac:dyDescent="0.25">
      <c r="A75" s="7" t="s">
        <v>22</v>
      </c>
      <c r="B75" s="8" t="s">
        <v>23</v>
      </c>
      <c r="C75" s="20">
        <f t="shared" ref="C75:F75" si="11">(C57*$H$59)</f>
        <v>6.3727454909819639E-2</v>
      </c>
      <c r="D75" s="20">
        <f t="shared" si="11"/>
        <v>5.8416833667334668E-2</v>
      </c>
      <c r="E75" s="20">
        <f t="shared" si="11"/>
        <v>4.2585170340681371E-2</v>
      </c>
      <c r="F75" s="21">
        <f t="shared" si="11"/>
        <v>2.9058116232464938E-2</v>
      </c>
    </row>
    <row r="76" spans="1:6" x14ac:dyDescent="0.25">
      <c r="A76" s="7" t="s">
        <v>24</v>
      </c>
      <c r="B76" s="8" t="s">
        <v>25</v>
      </c>
      <c r="C76" s="20">
        <f t="shared" ref="C76:F76" si="12">(C58*$H$59)</f>
        <v>3.2064128256513082E-3</v>
      </c>
      <c r="D76" s="20">
        <f t="shared" si="12"/>
        <v>7.9158316633266609E-3</v>
      </c>
      <c r="E76" s="20">
        <f t="shared" si="12"/>
        <v>8.9178356713426939E-3</v>
      </c>
      <c r="F76" s="21">
        <f t="shared" si="12"/>
        <v>5.0100200400801636E-3</v>
      </c>
    </row>
    <row r="77" spans="1:6" x14ac:dyDescent="0.25">
      <c r="A77" s="11" t="s">
        <v>32</v>
      </c>
      <c r="B77" s="8" t="s">
        <v>33</v>
      </c>
      <c r="C77" s="20">
        <f t="shared" ref="C77:F77" si="13">(C59*$H$59)</f>
        <v>1.0621242484969953E-2</v>
      </c>
      <c r="D77" s="20">
        <f t="shared" si="13"/>
        <v>1.0821643286573148E-2</v>
      </c>
      <c r="E77" s="20">
        <f t="shared" si="13"/>
        <v>1.4028056112224444E-2</v>
      </c>
      <c r="F77" s="21">
        <f t="shared" si="13"/>
        <v>1.4028056112224449E-2</v>
      </c>
    </row>
    <row r="78" spans="1:6" ht="15.75" thickBot="1" x14ac:dyDescent="0.3">
      <c r="A78" s="12" t="s">
        <v>104</v>
      </c>
      <c r="B78" s="13" t="s">
        <v>34</v>
      </c>
      <c r="C78" s="72">
        <f t="shared" ref="C78:F78" si="14">(C60*$H$59)</f>
        <v>2.4729458917835675E-2</v>
      </c>
      <c r="D78" s="72">
        <f t="shared" si="14"/>
        <v>2.5060120240480967E-2</v>
      </c>
      <c r="E78" s="72">
        <f t="shared" si="14"/>
        <v>2.3527054108216441E-2</v>
      </c>
      <c r="F78" s="73">
        <f t="shared" si="14"/>
        <v>2.0551102204408821E-2</v>
      </c>
    </row>
    <row r="79" spans="1:6" ht="72" x14ac:dyDescent="0.25">
      <c r="A79" s="265" t="s">
        <v>105</v>
      </c>
    </row>
  </sheetData>
  <mergeCells count="9">
    <mergeCell ref="A42:F42"/>
    <mergeCell ref="A23:F23"/>
    <mergeCell ref="A24:F24"/>
    <mergeCell ref="A25:F25"/>
    <mergeCell ref="A1:G1"/>
    <mergeCell ref="A20:G20"/>
    <mergeCell ref="A2:G2"/>
    <mergeCell ref="A3:G3"/>
    <mergeCell ref="I2:J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55"/>
  <sheetViews>
    <sheetView showGridLines="0" zoomScale="80" zoomScaleNormal="80" workbookViewId="0">
      <selection activeCell="A19" sqref="A19"/>
    </sheetView>
  </sheetViews>
  <sheetFormatPr baseColWidth="10" defaultRowHeight="15" x14ac:dyDescent="0.25"/>
  <cols>
    <col min="1" max="1" width="27.7109375" customWidth="1"/>
    <col min="6" max="6" width="15.140625" customWidth="1"/>
    <col min="8" max="8" width="14" customWidth="1"/>
    <col min="9" max="9" width="9.85546875" customWidth="1"/>
  </cols>
  <sheetData>
    <row r="1" spans="1:12" x14ac:dyDescent="0.25">
      <c r="A1" s="203" t="s">
        <v>113</v>
      </c>
      <c r="B1" s="204"/>
      <c r="C1" s="204"/>
      <c r="D1" s="204"/>
      <c r="E1" s="204"/>
      <c r="F1" s="205"/>
    </row>
    <row r="2" spans="1:12" x14ac:dyDescent="0.25">
      <c r="A2" s="200" t="s">
        <v>0</v>
      </c>
      <c r="B2" s="201"/>
      <c r="C2" s="201"/>
      <c r="D2" s="201"/>
      <c r="E2" s="201"/>
      <c r="F2" s="202"/>
    </row>
    <row r="3" spans="1:12" ht="15.75" thickBot="1" x14ac:dyDescent="0.3">
      <c r="A3" s="209" t="s">
        <v>38</v>
      </c>
      <c r="B3" s="210"/>
      <c r="C3" s="210"/>
      <c r="D3" s="210"/>
      <c r="E3" s="210"/>
      <c r="F3" s="211"/>
    </row>
    <row r="4" spans="1:12" x14ac:dyDescent="0.25">
      <c r="A4" s="30" t="s">
        <v>47</v>
      </c>
      <c r="B4" s="27"/>
      <c r="C4" s="28" t="s">
        <v>2</v>
      </c>
      <c r="D4" s="28" t="s">
        <v>3</v>
      </c>
      <c r="E4" s="28" t="s">
        <v>4</v>
      </c>
      <c r="F4" s="31" t="s">
        <v>5</v>
      </c>
      <c r="H4" s="48" t="s">
        <v>48</v>
      </c>
      <c r="I4" s="76">
        <v>18</v>
      </c>
    </row>
    <row r="5" spans="1:12" ht="15.75" thickBot="1" x14ac:dyDescent="0.3">
      <c r="A5" s="7" t="s">
        <v>6</v>
      </c>
      <c r="B5" s="8" t="s">
        <v>7</v>
      </c>
      <c r="C5" s="37">
        <v>1.25</v>
      </c>
      <c r="D5" s="37">
        <v>1.024999999999995</v>
      </c>
      <c r="E5" s="37">
        <v>1.1499999999999961</v>
      </c>
      <c r="F5" s="38">
        <v>1.2000000000000028</v>
      </c>
      <c r="H5" s="49" t="s">
        <v>49</v>
      </c>
      <c r="I5" s="77">
        <v>0.1</v>
      </c>
    </row>
    <row r="6" spans="1:12" x14ac:dyDescent="0.25">
      <c r="A6" s="7" t="s">
        <v>8</v>
      </c>
      <c r="B6" s="8" t="s">
        <v>9</v>
      </c>
      <c r="C6" s="37">
        <v>4.6499999999999986</v>
      </c>
      <c r="D6" s="37">
        <v>1.3999999999999986</v>
      </c>
      <c r="E6" s="37">
        <v>2.080000000000001</v>
      </c>
      <c r="F6" s="38">
        <v>2.3666666666666649</v>
      </c>
    </row>
    <row r="7" spans="1:12" x14ac:dyDescent="0.25">
      <c r="A7" s="7" t="s">
        <v>10</v>
      </c>
      <c r="B7" s="8" t="s">
        <v>11</v>
      </c>
      <c r="C7" s="37">
        <v>2.4000000000000021</v>
      </c>
      <c r="D7" s="37">
        <v>1.6999999999999993</v>
      </c>
      <c r="E7" s="37">
        <v>1.0199999999999989</v>
      </c>
      <c r="F7" s="38">
        <v>0.66666666666666197</v>
      </c>
    </row>
    <row r="8" spans="1:12" x14ac:dyDescent="0.25">
      <c r="A8" s="7" t="s">
        <v>12</v>
      </c>
      <c r="B8" s="8" t="s">
        <v>13</v>
      </c>
      <c r="C8" s="37">
        <v>0.59999999999999432</v>
      </c>
      <c r="D8" s="37">
        <v>0.70000000000000284</v>
      </c>
      <c r="E8" s="37">
        <v>0.56666666666666765</v>
      </c>
      <c r="F8" s="38">
        <v>0.5</v>
      </c>
    </row>
    <row r="9" spans="1:12" x14ac:dyDescent="0.25">
      <c r="A9" s="7" t="s">
        <v>14</v>
      </c>
      <c r="B9" s="8" t="s">
        <v>15</v>
      </c>
      <c r="C9" s="37">
        <v>4.6333333333333302</v>
      </c>
      <c r="D9" s="37">
        <v>3.4499999999999957</v>
      </c>
      <c r="E9" s="37">
        <v>3.2333333333333343</v>
      </c>
      <c r="F9" s="38">
        <v>2.6333333333333306</v>
      </c>
    </row>
    <row r="10" spans="1:12" x14ac:dyDescent="0.25">
      <c r="A10" s="7" t="s">
        <v>16</v>
      </c>
      <c r="B10" s="8" t="s">
        <v>17</v>
      </c>
      <c r="C10" s="37">
        <v>1.8666666666666696</v>
      </c>
      <c r="D10" s="37">
        <v>1.0249999999999986</v>
      </c>
      <c r="E10" s="37">
        <v>0.60000000000000142</v>
      </c>
      <c r="F10" s="38">
        <v>0.56666666666666765</v>
      </c>
    </row>
    <row r="11" spans="1:12" x14ac:dyDescent="0.25">
      <c r="A11" s="7" t="s">
        <v>18</v>
      </c>
      <c r="B11" s="8" t="s">
        <v>19</v>
      </c>
      <c r="C11" s="37">
        <v>17.799999999999997</v>
      </c>
      <c r="D11" s="37">
        <v>9.9000000000000057</v>
      </c>
      <c r="E11" s="37">
        <v>9</v>
      </c>
      <c r="F11" s="38">
        <v>9</v>
      </c>
    </row>
    <row r="12" spans="1:12" x14ac:dyDescent="0.25">
      <c r="A12" s="7" t="s">
        <v>26</v>
      </c>
      <c r="B12" s="8" t="s">
        <v>27</v>
      </c>
      <c r="C12" s="37">
        <v>6.8</v>
      </c>
      <c r="D12" s="37">
        <v>5.9749999999999979</v>
      </c>
      <c r="E12" s="37">
        <v>3.8399999999999976</v>
      </c>
      <c r="F12" s="38">
        <v>3.300000000000002</v>
      </c>
    </row>
    <row r="13" spans="1:12" x14ac:dyDescent="0.25">
      <c r="A13" s="7" t="s">
        <v>28</v>
      </c>
      <c r="B13" s="8" t="s">
        <v>29</v>
      </c>
      <c r="C13" s="37">
        <v>6</v>
      </c>
      <c r="D13" s="37">
        <v>5.8000000000000007</v>
      </c>
      <c r="E13" s="37">
        <v>6.1200000000000019</v>
      </c>
      <c r="F13" s="38">
        <v>6.1333333333333302</v>
      </c>
      <c r="H13" s="26"/>
      <c r="I13" s="29"/>
      <c r="J13" s="26"/>
      <c r="K13" s="26"/>
      <c r="L13" s="26"/>
    </row>
    <row r="14" spans="1:12" x14ac:dyDescent="0.25">
      <c r="A14" s="7" t="s">
        <v>20</v>
      </c>
      <c r="B14" s="8" t="s">
        <v>21</v>
      </c>
      <c r="C14" s="37">
        <v>2.6666666666666665</v>
      </c>
      <c r="D14" s="37">
        <v>1.9500000000000028</v>
      </c>
      <c r="E14" s="37">
        <v>1.6666666666666667</v>
      </c>
      <c r="F14" s="38">
        <v>1.2000000000000028</v>
      </c>
    </row>
    <row r="15" spans="1:12" x14ac:dyDescent="0.25">
      <c r="A15" s="7" t="s">
        <v>30</v>
      </c>
      <c r="B15" s="8" t="s">
        <v>31</v>
      </c>
      <c r="C15" s="37">
        <v>3.8200000000000016</v>
      </c>
      <c r="D15" s="37">
        <v>2.1250000000000036</v>
      </c>
      <c r="E15" s="37">
        <v>1.1999999999999971</v>
      </c>
      <c r="F15" s="38">
        <v>0.66666666666666663</v>
      </c>
      <c r="H15" s="26"/>
      <c r="I15" s="29"/>
      <c r="J15" s="26"/>
      <c r="K15" s="26"/>
      <c r="L15" s="26"/>
    </row>
    <row r="16" spans="1:12" x14ac:dyDescent="0.25">
      <c r="A16" s="7" t="s">
        <v>22</v>
      </c>
      <c r="B16" s="8" t="s">
        <v>23</v>
      </c>
      <c r="C16" s="37">
        <v>1.9000000000000021</v>
      </c>
      <c r="D16" s="37">
        <v>1.5</v>
      </c>
      <c r="E16" s="37">
        <v>1.099999999999999</v>
      </c>
      <c r="F16" s="38">
        <v>0.76666666666666572</v>
      </c>
      <c r="H16" s="26"/>
      <c r="I16" s="29"/>
      <c r="J16" s="26"/>
      <c r="K16" s="26"/>
      <c r="L16" s="26"/>
    </row>
    <row r="17" spans="1:12" x14ac:dyDescent="0.25">
      <c r="A17" s="7" t="s">
        <v>24</v>
      </c>
      <c r="B17" s="8" t="s">
        <v>25</v>
      </c>
      <c r="C17" s="37">
        <v>1.4599999999999995</v>
      </c>
      <c r="D17" s="37">
        <v>0.90000000000000091</v>
      </c>
      <c r="E17" s="37">
        <v>1.0499999999999972</v>
      </c>
      <c r="F17" s="38">
        <v>0.70000000000000284</v>
      </c>
      <c r="H17" s="26"/>
      <c r="I17" s="29"/>
      <c r="J17" s="26"/>
      <c r="K17" s="26"/>
      <c r="L17" s="26"/>
    </row>
    <row r="18" spans="1:12" x14ac:dyDescent="0.25">
      <c r="A18" s="11" t="s">
        <v>32</v>
      </c>
      <c r="B18" s="8" t="s">
        <v>33</v>
      </c>
      <c r="C18" s="37">
        <v>3.180000000000001</v>
      </c>
      <c r="D18" s="37">
        <v>2.2000000000000002</v>
      </c>
      <c r="E18" s="37">
        <v>2.1</v>
      </c>
      <c r="F18" s="38">
        <v>1.7</v>
      </c>
    </row>
    <row r="19" spans="1:12" ht="15.75" thickBot="1" x14ac:dyDescent="0.3">
      <c r="A19" s="12" t="s">
        <v>104</v>
      </c>
      <c r="B19" s="13" t="s">
        <v>34</v>
      </c>
      <c r="C19" s="39">
        <v>5.125</v>
      </c>
      <c r="D19" s="39">
        <v>4.25</v>
      </c>
      <c r="E19" s="39">
        <v>2.7166666666666663</v>
      </c>
      <c r="F19" s="40">
        <v>2.4333333333333322</v>
      </c>
      <c r="H19" s="29"/>
      <c r="I19" s="29"/>
      <c r="J19" s="26"/>
      <c r="K19" s="26"/>
      <c r="L19" s="26"/>
    </row>
    <row r="20" spans="1:12" ht="15.75" thickBot="1" x14ac:dyDescent="0.3">
      <c r="A20" s="194" t="s">
        <v>39</v>
      </c>
      <c r="B20" s="212"/>
      <c r="C20" s="212"/>
      <c r="D20" s="212"/>
      <c r="E20" s="212"/>
      <c r="F20" s="213"/>
    </row>
    <row r="21" spans="1:12" ht="72.75" thickBot="1" x14ac:dyDescent="0.3">
      <c r="A21" s="265" t="s">
        <v>105</v>
      </c>
    </row>
    <row r="22" spans="1:12" x14ac:dyDescent="0.25">
      <c r="A22" s="3" t="s">
        <v>47</v>
      </c>
      <c r="B22" s="4"/>
      <c r="C22" s="5" t="s">
        <v>2</v>
      </c>
      <c r="D22" s="5" t="s">
        <v>3</v>
      </c>
      <c r="E22" s="5" t="s">
        <v>4</v>
      </c>
      <c r="F22" s="6" t="s">
        <v>5</v>
      </c>
    </row>
    <row r="23" spans="1:12" x14ac:dyDescent="0.25">
      <c r="A23" s="7" t="s">
        <v>6</v>
      </c>
      <c r="B23" s="8" t="s">
        <v>7</v>
      </c>
      <c r="C23" s="20">
        <f>(C5-$I$5)/($I$4-$I$5)</f>
        <v>6.4245810055865923E-2</v>
      </c>
      <c r="D23" s="20">
        <f>(D5-$I$5)/($I$4-$I$5)</f>
        <v>5.1675977653631015E-2</v>
      </c>
      <c r="E23" s="20">
        <f>(E5-$I$5)/($I$4-$I$5)</f>
        <v>5.8659217877094758E-2</v>
      </c>
      <c r="F23" s="21">
        <f>(F5-$I$5)/($I$4-$I$5)</f>
        <v>6.1452513966480604E-2</v>
      </c>
    </row>
    <row r="24" spans="1:12" x14ac:dyDescent="0.25">
      <c r="A24" s="7" t="s">
        <v>8</v>
      </c>
      <c r="B24" s="8" t="s">
        <v>9</v>
      </c>
      <c r="C24" s="20">
        <f t="shared" ref="C24:F36" si="0">(C6-$I$5)/($I$4-$I$5)</f>
        <v>0.25418994413407819</v>
      </c>
      <c r="D24" s="20">
        <f t="shared" si="0"/>
        <v>7.262569832402227E-2</v>
      </c>
      <c r="E24" s="20">
        <f t="shared" si="0"/>
        <v>0.11061452513966487</v>
      </c>
      <c r="F24" s="21">
        <f t="shared" si="0"/>
        <v>0.12662942271880809</v>
      </c>
      <c r="H24" s="26"/>
      <c r="I24" s="29"/>
      <c r="J24" s="26"/>
      <c r="K24" s="26"/>
      <c r="L24" s="26"/>
    </row>
    <row r="25" spans="1:12" x14ac:dyDescent="0.25">
      <c r="A25" s="7" t="s">
        <v>10</v>
      </c>
      <c r="B25" s="8" t="s">
        <v>11</v>
      </c>
      <c r="C25" s="20">
        <f t="shared" si="0"/>
        <v>0.12849162011173196</v>
      </c>
      <c r="D25" s="20">
        <f t="shared" si="0"/>
        <v>8.9385474860335157E-2</v>
      </c>
      <c r="E25" s="20">
        <f t="shared" si="0"/>
        <v>5.1396648044692683E-2</v>
      </c>
      <c r="F25" s="21">
        <f t="shared" si="0"/>
        <v>3.1657355679701793E-2</v>
      </c>
    </row>
    <row r="26" spans="1:12" x14ac:dyDescent="0.25">
      <c r="A26" s="7" t="s">
        <v>12</v>
      </c>
      <c r="B26" s="8" t="s">
        <v>13</v>
      </c>
      <c r="C26" s="20">
        <f t="shared" si="0"/>
        <v>2.7932960893854435E-2</v>
      </c>
      <c r="D26" s="20">
        <f t="shared" si="0"/>
        <v>3.3519553072625864E-2</v>
      </c>
      <c r="E26" s="20">
        <f t="shared" si="0"/>
        <v>2.6070763500931158E-2</v>
      </c>
      <c r="F26" s="21">
        <f t="shared" si="0"/>
        <v>2.2346368715083803E-2</v>
      </c>
      <c r="H26" s="26"/>
      <c r="I26" s="29"/>
      <c r="J26" s="26"/>
      <c r="K26" s="26"/>
      <c r="L26" s="26"/>
    </row>
    <row r="27" spans="1:12" x14ac:dyDescent="0.25">
      <c r="A27" s="7" t="s">
        <v>14</v>
      </c>
      <c r="B27" s="8" t="s">
        <v>15</v>
      </c>
      <c r="C27" s="20">
        <f t="shared" si="0"/>
        <v>0.25325884543761623</v>
      </c>
      <c r="D27" s="20">
        <f t="shared" si="0"/>
        <v>0.18715083798882659</v>
      </c>
      <c r="E27" s="20">
        <f t="shared" si="0"/>
        <v>0.17504655493482316</v>
      </c>
      <c r="F27" s="21">
        <f t="shared" si="0"/>
        <v>0.14152700186219724</v>
      </c>
    </row>
    <row r="28" spans="1:12" x14ac:dyDescent="0.25">
      <c r="A28" s="7" t="s">
        <v>16</v>
      </c>
      <c r="B28" s="8" t="s">
        <v>17</v>
      </c>
      <c r="C28" s="20">
        <f t="shared" si="0"/>
        <v>9.8696461824953605E-2</v>
      </c>
      <c r="D28" s="20">
        <f t="shared" si="0"/>
        <v>5.167597765363121E-2</v>
      </c>
      <c r="E28" s="20">
        <f t="shared" si="0"/>
        <v>2.793296089385483E-2</v>
      </c>
      <c r="F28" s="21">
        <f t="shared" si="0"/>
        <v>2.6070763500931158E-2</v>
      </c>
    </row>
    <row r="29" spans="1:12" x14ac:dyDescent="0.25">
      <c r="A29" s="7" t="s">
        <v>18</v>
      </c>
      <c r="B29" s="8" t="s">
        <v>19</v>
      </c>
      <c r="C29" s="20">
        <f t="shared" si="0"/>
        <v>0.98882681564245789</v>
      </c>
      <c r="D29" s="20">
        <f t="shared" si="0"/>
        <v>0.54748603351955349</v>
      </c>
      <c r="E29" s="20">
        <f t="shared" si="0"/>
        <v>0.49720670391061461</v>
      </c>
      <c r="F29" s="21">
        <f t="shared" si="0"/>
        <v>0.49720670391061461</v>
      </c>
    </row>
    <row r="30" spans="1:12" x14ac:dyDescent="0.25">
      <c r="A30" s="7" t="s">
        <v>26</v>
      </c>
      <c r="B30" s="8" t="s">
        <v>27</v>
      </c>
      <c r="C30" s="20">
        <f t="shared" si="0"/>
        <v>0.37430167597765368</v>
      </c>
      <c r="D30" s="20">
        <f t="shared" si="0"/>
        <v>0.32821229050279321</v>
      </c>
      <c r="E30" s="20">
        <f t="shared" si="0"/>
        <v>0.20893854748603341</v>
      </c>
      <c r="F30" s="21">
        <f t="shared" si="0"/>
        <v>0.17877094972067051</v>
      </c>
    </row>
    <row r="31" spans="1:12" x14ac:dyDescent="0.25">
      <c r="A31" s="7" t="s">
        <v>28</v>
      </c>
      <c r="B31" s="8" t="s">
        <v>29</v>
      </c>
      <c r="C31" s="20">
        <f t="shared" si="0"/>
        <v>0.32960893854748607</v>
      </c>
      <c r="D31" s="20">
        <f t="shared" si="0"/>
        <v>0.31843575418994424</v>
      </c>
      <c r="E31" s="20">
        <f t="shared" si="0"/>
        <v>0.33631284916201132</v>
      </c>
      <c r="F31" s="21">
        <f t="shared" si="0"/>
        <v>0.3370577281191805</v>
      </c>
    </row>
    <row r="32" spans="1:12" x14ac:dyDescent="0.25">
      <c r="A32" s="7" t="s">
        <v>20</v>
      </c>
      <c r="B32" s="8" t="s">
        <v>21</v>
      </c>
      <c r="C32" s="20">
        <f t="shared" si="0"/>
        <v>0.14338919925512103</v>
      </c>
      <c r="D32" s="20">
        <f t="shared" si="0"/>
        <v>0.10335195530726274</v>
      </c>
      <c r="E32" s="20">
        <f t="shared" si="0"/>
        <v>8.752327746741155E-2</v>
      </c>
      <c r="F32" s="21">
        <f t="shared" si="0"/>
        <v>6.1452513966480604E-2</v>
      </c>
    </row>
    <row r="33" spans="1:8" x14ac:dyDescent="0.25">
      <c r="A33" s="7" t="s">
        <v>30</v>
      </c>
      <c r="B33" s="8" t="s">
        <v>31</v>
      </c>
      <c r="C33" s="20">
        <f t="shared" si="0"/>
        <v>0.20782122905027944</v>
      </c>
      <c r="D33" s="20">
        <f t="shared" si="0"/>
        <v>0.11312849162011193</v>
      </c>
      <c r="E33" s="20">
        <f t="shared" si="0"/>
        <v>6.1452513966480285E-2</v>
      </c>
      <c r="F33" s="21">
        <f t="shared" si="0"/>
        <v>3.165735567970205E-2</v>
      </c>
    </row>
    <row r="34" spans="1:8" x14ac:dyDescent="0.25">
      <c r="A34" s="7" t="s">
        <v>22</v>
      </c>
      <c r="B34" s="8" t="s">
        <v>23</v>
      </c>
      <c r="C34" s="20">
        <f t="shared" si="0"/>
        <v>0.10055865921787721</v>
      </c>
      <c r="D34" s="20">
        <f t="shared" si="0"/>
        <v>7.8212290502793297E-2</v>
      </c>
      <c r="E34" s="20">
        <f t="shared" si="0"/>
        <v>5.5865921787709445E-2</v>
      </c>
      <c r="F34" s="21">
        <f t="shared" si="0"/>
        <v>3.7243947858472952E-2</v>
      </c>
    </row>
    <row r="35" spans="1:8" x14ac:dyDescent="0.25">
      <c r="A35" s="7" t="s">
        <v>24</v>
      </c>
      <c r="B35" s="8" t="s">
        <v>25</v>
      </c>
      <c r="C35" s="20">
        <f t="shared" si="0"/>
        <v>7.5977653631284892E-2</v>
      </c>
      <c r="D35" s="20">
        <f t="shared" si="0"/>
        <v>4.4692737430167655E-2</v>
      </c>
      <c r="E35" s="20">
        <f t="shared" si="0"/>
        <v>5.3072625698323869E-2</v>
      </c>
      <c r="F35" s="21">
        <f t="shared" si="0"/>
        <v>3.3519553072625864E-2</v>
      </c>
    </row>
    <row r="36" spans="1:8" x14ac:dyDescent="0.25">
      <c r="A36" s="11" t="s">
        <v>32</v>
      </c>
      <c r="B36" s="8" t="s">
        <v>33</v>
      </c>
      <c r="C36" s="20">
        <f t="shared" si="0"/>
        <v>0.17206703910614532</v>
      </c>
      <c r="D36" s="20">
        <f t="shared" si="0"/>
        <v>0.11731843575418996</v>
      </c>
      <c r="E36" s="20">
        <f t="shared" si="0"/>
        <v>0.111731843575419</v>
      </c>
      <c r="F36" s="21">
        <f t="shared" si="0"/>
        <v>8.9385474860335198E-2</v>
      </c>
    </row>
    <row r="37" spans="1:8" ht="15.75" thickBot="1" x14ac:dyDescent="0.3">
      <c r="A37" s="12" t="s">
        <v>104</v>
      </c>
      <c r="B37" s="13" t="s">
        <v>34</v>
      </c>
      <c r="C37" s="72">
        <f t="shared" ref="C37" si="1">(C19-$I$5)/($I$4-$I$5)</f>
        <v>0.28072625698324027</v>
      </c>
      <c r="D37" s="72">
        <f t="shared" ref="D37:F37" si="2">(D19-$I$5)/($I$4-$I$5)</f>
        <v>0.23184357541899445</v>
      </c>
      <c r="E37" s="72">
        <f t="shared" si="2"/>
        <v>0.1461824953445065</v>
      </c>
      <c r="F37" s="73">
        <f t="shared" si="2"/>
        <v>0.13035381750465544</v>
      </c>
    </row>
    <row r="38" spans="1:8" ht="72.75" thickBot="1" x14ac:dyDescent="0.3">
      <c r="A38" s="265" t="s">
        <v>105</v>
      </c>
    </row>
    <row r="39" spans="1:8" x14ac:dyDescent="0.25">
      <c r="A39" s="3" t="s">
        <v>47</v>
      </c>
      <c r="B39" s="4"/>
      <c r="C39" s="5" t="s">
        <v>2</v>
      </c>
      <c r="D39" s="5" t="s">
        <v>3</v>
      </c>
      <c r="E39" s="5" t="s">
        <v>4</v>
      </c>
      <c r="F39" s="6" t="s">
        <v>5</v>
      </c>
    </row>
    <row r="40" spans="1:8" x14ac:dyDescent="0.25">
      <c r="A40" s="7" t="s">
        <v>6</v>
      </c>
      <c r="B40" s="8" t="s">
        <v>7</v>
      </c>
      <c r="C40" s="20">
        <f>(C23*$H$40)</f>
        <v>6.4245810055865923E-3</v>
      </c>
      <c r="D40" s="20">
        <f>(D23*$H$40)</f>
        <v>5.1675977653631022E-3</v>
      </c>
      <c r="E40" s="20">
        <f>(E23*$H$40)</f>
        <v>5.8659217877094763E-3</v>
      </c>
      <c r="F40" s="21">
        <f>(F23*$H$40)</f>
        <v>6.1452513966480608E-3</v>
      </c>
      <c r="H40">
        <v>0.1</v>
      </c>
    </row>
    <row r="41" spans="1:8" x14ac:dyDescent="0.25">
      <c r="A41" s="7" t="s">
        <v>8</v>
      </c>
      <c r="B41" s="8" t="s">
        <v>9</v>
      </c>
      <c r="C41" s="20">
        <f t="shared" ref="C41:F53" si="3">(C24*$H$40)</f>
        <v>2.5418994413407822E-2</v>
      </c>
      <c r="D41" s="20">
        <f t="shared" si="3"/>
        <v>7.262569832402227E-3</v>
      </c>
      <c r="E41" s="20">
        <f t="shared" si="3"/>
        <v>1.1061452513966487E-2</v>
      </c>
      <c r="F41" s="21">
        <f t="shared" si="3"/>
        <v>1.2662942271880809E-2</v>
      </c>
    </row>
    <row r="42" spans="1:8" x14ac:dyDescent="0.25">
      <c r="A42" s="7" t="s">
        <v>10</v>
      </c>
      <c r="B42" s="8" t="s">
        <v>11</v>
      </c>
      <c r="C42" s="20">
        <f t="shared" si="3"/>
        <v>1.2849162011173197E-2</v>
      </c>
      <c r="D42" s="20">
        <f t="shared" si="3"/>
        <v>8.9385474860335153E-3</v>
      </c>
      <c r="E42" s="20">
        <f t="shared" si="3"/>
        <v>5.1396648044692685E-3</v>
      </c>
      <c r="F42" s="21">
        <f t="shared" si="3"/>
        <v>3.1657355679701794E-3</v>
      </c>
    </row>
    <row r="43" spans="1:8" x14ac:dyDescent="0.25">
      <c r="A43" s="7" t="s">
        <v>12</v>
      </c>
      <c r="B43" s="8" t="s">
        <v>13</v>
      </c>
      <c r="C43" s="20">
        <f t="shared" si="3"/>
        <v>2.7932960893854437E-3</v>
      </c>
      <c r="D43" s="20">
        <f t="shared" si="3"/>
        <v>3.3519553072625867E-3</v>
      </c>
      <c r="E43" s="20">
        <f t="shared" si="3"/>
        <v>2.6070763500931158E-3</v>
      </c>
      <c r="F43" s="21">
        <f t="shared" si="3"/>
        <v>2.2346368715083806E-3</v>
      </c>
    </row>
    <row r="44" spans="1:8" x14ac:dyDescent="0.25">
      <c r="A44" s="7" t="s">
        <v>14</v>
      </c>
      <c r="B44" s="8" t="s">
        <v>15</v>
      </c>
      <c r="C44" s="20">
        <f t="shared" si="3"/>
        <v>2.5325884543761626E-2</v>
      </c>
      <c r="D44" s="20">
        <f t="shared" si="3"/>
        <v>1.8715083798882658E-2</v>
      </c>
      <c r="E44" s="20">
        <f t="shared" si="3"/>
        <v>1.7504655493482315E-2</v>
      </c>
      <c r="F44" s="21">
        <f t="shared" si="3"/>
        <v>1.4152700186219724E-2</v>
      </c>
    </row>
    <row r="45" spans="1:8" x14ac:dyDescent="0.25">
      <c r="A45" s="7" t="s">
        <v>16</v>
      </c>
      <c r="B45" s="8" t="s">
        <v>17</v>
      </c>
      <c r="C45" s="20">
        <f t="shared" si="3"/>
        <v>9.8696461824953619E-3</v>
      </c>
      <c r="D45" s="20">
        <f t="shared" si="3"/>
        <v>5.1675977653631213E-3</v>
      </c>
      <c r="E45" s="20">
        <f t="shared" si="3"/>
        <v>2.7932960893854832E-3</v>
      </c>
      <c r="F45" s="21">
        <f t="shared" si="3"/>
        <v>2.6070763500931158E-3</v>
      </c>
    </row>
    <row r="46" spans="1:8" x14ac:dyDescent="0.25">
      <c r="A46" s="7" t="s">
        <v>18</v>
      </c>
      <c r="B46" s="8" t="s">
        <v>19</v>
      </c>
      <c r="C46" s="20">
        <f t="shared" si="3"/>
        <v>9.8882681564245789E-2</v>
      </c>
      <c r="D46" s="20">
        <f t="shared" si="3"/>
        <v>5.4748603351955354E-2</v>
      </c>
      <c r="E46" s="20">
        <f t="shared" si="3"/>
        <v>4.9720670391061463E-2</v>
      </c>
      <c r="F46" s="21">
        <f t="shared" si="3"/>
        <v>4.9720670391061463E-2</v>
      </c>
    </row>
    <row r="47" spans="1:8" x14ac:dyDescent="0.25">
      <c r="A47" s="7" t="s">
        <v>26</v>
      </c>
      <c r="B47" s="8" t="s">
        <v>27</v>
      </c>
      <c r="C47" s="20">
        <f t="shared" si="3"/>
        <v>3.7430167597765372E-2</v>
      </c>
      <c r="D47" s="20">
        <f t="shared" si="3"/>
        <v>3.2821229050279323E-2</v>
      </c>
      <c r="E47" s="20">
        <f t="shared" si="3"/>
        <v>2.0893854748603342E-2</v>
      </c>
      <c r="F47" s="21">
        <f t="shared" si="3"/>
        <v>1.7877094972067051E-2</v>
      </c>
    </row>
    <row r="48" spans="1:8" x14ac:dyDescent="0.25">
      <c r="A48" s="7" t="s">
        <v>28</v>
      </c>
      <c r="B48" s="8" t="s">
        <v>29</v>
      </c>
      <c r="C48" s="20">
        <f t="shared" si="3"/>
        <v>3.296089385474861E-2</v>
      </c>
      <c r="D48" s="20">
        <f t="shared" si="3"/>
        <v>3.1843575418994428E-2</v>
      </c>
      <c r="E48" s="20">
        <f t="shared" si="3"/>
        <v>3.3631284916201133E-2</v>
      </c>
      <c r="F48" s="21">
        <f t="shared" si="3"/>
        <v>3.3705772811918049E-2</v>
      </c>
    </row>
    <row r="49" spans="1:6" x14ac:dyDescent="0.25">
      <c r="A49" s="7" t="s">
        <v>20</v>
      </c>
      <c r="B49" s="8" t="s">
        <v>21</v>
      </c>
      <c r="C49" s="20">
        <f t="shared" si="3"/>
        <v>1.4338919925512103E-2</v>
      </c>
      <c r="D49" s="20">
        <f t="shared" si="3"/>
        <v>1.0335195530726274E-2</v>
      </c>
      <c r="E49" s="20">
        <f t="shared" si="3"/>
        <v>8.7523277467411557E-3</v>
      </c>
      <c r="F49" s="21">
        <f t="shared" si="3"/>
        <v>6.1452513966480608E-3</v>
      </c>
    </row>
    <row r="50" spans="1:6" x14ac:dyDescent="0.25">
      <c r="A50" s="7" t="s">
        <v>30</v>
      </c>
      <c r="B50" s="8" t="s">
        <v>31</v>
      </c>
      <c r="C50" s="20">
        <f t="shared" si="3"/>
        <v>2.0782122905027945E-2</v>
      </c>
      <c r="D50" s="20">
        <f t="shared" si="3"/>
        <v>1.1312849162011194E-2</v>
      </c>
      <c r="E50" s="20">
        <f t="shared" si="3"/>
        <v>6.1452513966480287E-3</v>
      </c>
      <c r="F50" s="21">
        <f t="shared" si="3"/>
        <v>3.165735567970205E-3</v>
      </c>
    </row>
    <row r="51" spans="1:6" x14ac:dyDescent="0.25">
      <c r="A51" s="7" t="s">
        <v>22</v>
      </c>
      <c r="B51" s="8" t="s">
        <v>23</v>
      </c>
      <c r="C51" s="20">
        <f t="shared" si="3"/>
        <v>1.0055865921787721E-2</v>
      </c>
      <c r="D51" s="20">
        <f t="shared" si="3"/>
        <v>7.82122905027933E-3</v>
      </c>
      <c r="E51" s="20">
        <f t="shared" si="3"/>
        <v>5.5865921787709447E-3</v>
      </c>
      <c r="F51" s="21">
        <f t="shared" si="3"/>
        <v>3.7243947858472955E-3</v>
      </c>
    </row>
    <row r="52" spans="1:6" x14ac:dyDescent="0.25">
      <c r="A52" s="7" t="s">
        <v>24</v>
      </c>
      <c r="B52" s="8" t="s">
        <v>25</v>
      </c>
      <c r="C52" s="20">
        <f t="shared" si="3"/>
        <v>7.5977653631284893E-3</v>
      </c>
      <c r="D52" s="20">
        <f t="shared" si="3"/>
        <v>4.4692737430167655E-3</v>
      </c>
      <c r="E52" s="20">
        <f t="shared" si="3"/>
        <v>5.3072625698323871E-3</v>
      </c>
      <c r="F52" s="21">
        <f t="shared" si="3"/>
        <v>3.3519553072625867E-3</v>
      </c>
    </row>
    <row r="53" spans="1:6" x14ac:dyDescent="0.25">
      <c r="A53" s="11" t="s">
        <v>32</v>
      </c>
      <c r="B53" s="8" t="s">
        <v>33</v>
      </c>
      <c r="C53" s="20">
        <f t="shared" si="3"/>
        <v>1.7206703910614532E-2</v>
      </c>
      <c r="D53" s="20">
        <f t="shared" si="3"/>
        <v>1.1731843575418996E-2</v>
      </c>
      <c r="E53" s="20">
        <f t="shared" si="3"/>
        <v>1.1173184357541902E-2</v>
      </c>
      <c r="F53" s="21">
        <f t="shared" si="3"/>
        <v>8.9385474860335205E-3</v>
      </c>
    </row>
    <row r="54" spans="1:6" ht="15.75" thickBot="1" x14ac:dyDescent="0.3">
      <c r="A54" s="12" t="s">
        <v>104</v>
      </c>
      <c r="B54" s="13" t="s">
        <v>34</v>
      </c>
      <c r="C54" s="72">
        <f>(C37*$H$40)</f>
        <v>2.8072625698324027E-2</v>
      </c>
      <c r="D54" s="72">
        <f>(D37*$H$40)</f>
        <v>2.3184357541899445E-2</v>
      </c>
      <c r="E54" s="72">
        <f>(E37*$H$40)</f>
        <v>1.461824953445065E-2</v>
      </c>
      <c r="F54" s="73">
        <f>(F37*$H$40)</f>
        <v>1.3035381750465544E-2</v>
      </c>
    </row>
    <row r="55" spans="1:6" ht="72" x14ac:dyDescent="0.25">
      <c r="A55" s="265" t="s">
        <v>105</v>
      </c>
    </row>
  </sheetData>
  <mergeCells count="4">
    <mergeCell ref="A1:F1"/>
    <mergeCell ref="A2:F2"/>
    <mergeCell ref="A3:F3"/>
    <mergeCell ref="A20:F2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7"/>
  <sheetViews>
    <sheetView showGridLines="0" topLeftCell="A25" zoomScale="80" zoomScaleNormal="80" workbookViewId="0">
      <selection activeCell="B60" sqref="B60"/>
    </sheetView>
  </sheetViews>
  <sheetFormatPr baseColWidth="10" defaultRowHeight="15" x14ac:dyDescent="0.25"/>
  <cols>
    <col min="1" max="1" width="28.42578125" customWidth="1"/>
    <col min="6" max="6" width="14.28515625" customWidth="1"/>
    <col min="8" max="8" width="15.140625" customWidth="1"/>
    <col min="9" max="9" width="9.42578125" customWidth="1"/>
  </cols>
  <sheetData>
    <row r="1" spans="1:9" x14ac:dyDescent="0.25">
      <c r="A1" s="203" t="s">
        <v>114</v>
      </c>
      <c r="B1" s="204"/>
      <c r="C1" s="204"/>
      <c r="D1" s="204"/>
      <c r="E1" s="204"/>
      <c r="F1" s="205"/>
    </row>
    <row r="2" spans="1:9" x14ac:dyDescent="0.25">
      <c r="A2" s="200" t="s">
        <v>0</v>
      </c>
      <c r="B2" s="201"/>
      <c r="C2" s="201"/>
      <c r="D2" s="201"/>
      <c r="E2" s="201"/>
      <c r="F2" s="202"/>
    </row>
    <row r="3" spans="1:9" ht="15.75" thickBot="1" x14ac:dyDescent="0.3">
      <c r="A3" s="231" t="s">
        <v>40</v>
      </c>
      <c r="B3" s="232"/>
      <c r="C3" s="232"/>
      <c r="D3" s="232"/>
      <c r="E3" s="232"/>
      <c r="F3" s="233"/>
    </row>
    <row r="4" spans="1:9" x14ac:dyDescent="0.25">
      <c r="A4" s="30" t="s">
        <v>47</v>
      </c>
      <c r="B4" s="27"/>
      <c r="C4" s="28" t="s">
        <v>2</v>
      </c>
      <c r="D4" s="28" t="s">
        <v>3</v>
      </c>
      <c r="E4" s="28" t="s">
        <v>4</v>
      </c>
      <c r="F4" s="31" t="s">
        <v>5</v>
      </c>
      <c r="H4" s="48" t="s">
        <v>48</v>
      </c>
      <c r="I4" s="76">
        <v>55</v>
      </c>
    </row>
    <row r="5" spans="1:9" ht="15.75" thickBot="1" x14ac:dyDescent="0.3">
      <c r="A5" s="7" t="s">
        <v>6</v>
      </c>
      <c r="B5" s="8" t="s">
        <v>7</v>
      </c>
      <c r="C5" s="32">
        <v>22.049999999999997</v>
      </c>
      <c r="D5" s="32">
        <v>21.375</v>
      </c>
      <c r="E5" s="32">
        <v>19.55</v>
      </c>
      <c r="F5" s="33">
        <v>16.75</v>
      </c>
      <c r="H5" s="49" t="s">
        <v>49</v>
      </c>
      <c r="I5" s="77">
        <v>1</v>
      </c>
    </row>
    <row r="6" spans="1:9" x14ac:dyDescent="0.25">
      <c r="A6" s="7" t="s">
        <v>8</v>
      </c>
      <c r="B6" s="8" t="s">
        <v>9</v>
      </c>
      <c r="C6" s="32">
        <v>25</v>
      </c>
      <c r="D6" s="32">
        <v>19.25</v>
      </c>
      <c r="E6" s="32">
        <v>18.579999999999998</v>
      </c>
      <c r="F6" s="33">
        <v>16.900000000000002</v>
      </c>
    </row>
    <row r="7" spans="1:9" x14ac:dyDescent="0.25">
      <c r="A7" s="7" t="s">
        <v>10</v>
      </c>
      <c r="B7" s="8" t="s">
        <v>11</v>
      </c>
      <c r="C7" s="32">
        <v>23.5</v>
      </c>
      <c r="D7" s="32">
        <v>24.05</v>
      </c>
      <c r="E7" s="32">
        <v>23.1</v>
      </c>
      <c r="F7" s="33">
        <v>22.633333333333336</v>
      </c>
    </row>
    <row r="8" spans="1:9" x14ac:dyDescent="0.25">
      <c r="A8" s="7" t="s">
        <v>12</v>
      </c>
      <c r="B8" s="8" t="s">
        <v>13</v>
      </c>
      <c r="C8" s="32">
        <v>15.900000000000006</v>
      </c>
      <c r="D8" s="32">
        <v>17.799999999999997</v>
      </c>
      <c r="E8" s="32">
        <v>17.166666666666668</v>
      </c>
      <c r="F8" s="33">
        <v>13</v>
      </c>
    </row>
    <row r="9" spans="1:9" x14ac:dyDescent="0.25">
      <c r="A9" s="7" t="s">
        <v>14</v>
      </c>
      <c r="B9" s="8" t="s">
        <v>15</v>
      </c>
      <c r="C9" s="32">
        <v>35.766666666666666</v>
      </c>
      <c r="D9" s="32">
        <v>30.450000000000003</v>
      </c>
      <c r="E9" s="32">
        <v>28.05</v>
      </c>
      <c r="F9" s="33">
        <v>26.633333333333336</v>
      </c>
    </row>
    <row r="10" spans="1:9" x14ac:dyDescent="0.25">
      <c r="A10" s="7" t="s">
        <v>16</v>
      </c>
      <c r="B10" s="8" t="s">
        <v>17</v>
      </c>
      <c r="C10" s="32">
        <v>30.7</v>
      </c>
      <c r="D10" s="32">
        <v>26.799999999999997</v>
      </c>
      <c r="E10" s="32">
        <v>21.516666666666666</v>
      </c>
      <c r="F10" s="33">
        <v>17.900000000000002</v>
      </c>
    </row>
    <row r="11" spans="1:9" x14ac:dyDescent="0.25">
      <c r="A11" s="7" t="s">
        <v>18</v>
      </c>
      <c r="B11" s="8" t="s">
        <v>19</v>
      </c>
      <c r="C11" s="32">
        <v>54.1</v>
      </c>
      <c r="D11" s="32">
        <v>46.4</v>
      </c>
      <c r="E11" s="32">
        <v>45.3</v>
      </c>
      <c r="F11" s="33">
        <v>45.3</v>
      </c>
    </row>
    <row r="12" spans="1:9" x14ac:dyDescent="0.25">
      <c r="A12" s="7" t="s">
        <v>26</v>
      </c>
      <c r="B12" s="8" t="s">
        <v>27</v>
      </c>
      <c r="C12" s="36">
        <v>36.46</v>
      </c>
      <c r="D12" s="32">
        <v>33.475000000000001</v>
      </c>
      <c r="E12" s="32">
        <v>30.483333333333334</v>
      </c>
      <c r="F12" s="33">
        <v>20.599999999999998</v>
      </c>
    </row>
    <row r="13" spans="1:9" x14ac:dyDescent="0.25">
      <c r="A13" s="7" t="s">
        <v>28</v>
      </c>
      <c r="B13" s="8" t="s">
        <v>29</v>
      </c>
      <c r="C13" s="36">
        <v>48.7</v>
      </c>
      <c r="D13" s="32">
        <v>46.3</v>
      </c>
      <c r="E13" s="32">
        <v>47.533333333333339</v>
      </c>
      <c r="F13" s="33">
        <v>30.866666666666664</v>
      </c>
    </row>
    <row r="14" spans="1:9" x14ac:dyDescent="0.25">
      <c r="A14" s="7" t="s">
        <v>20</v>
      </c>
      <c r="B14" s="8" t="s">
        <v>21</v>
      </c>
      <c r="C14" s="32">
        <v>38.300000000000004</v>
      </c>
      <c r="D14" s="32">
        <v>34.5</v>
      </c>
      <c r="E14" s="32">
        <v>30.8</v>
      </c>
      <c r="F14" s="33">
        <v>27.900000000000006</v>
      </c>
    </row>
    <row r="15" spans="1:9" x14ac:dyDescent="0.25">
      <c r="A15" s="7" t="s">
        <v>30</v>
      </c>
      <c r="B15" s="8" t="s">
        <v>31</v>
      </c>
      <c r="C15" s="36">
        <v>35.11999999999999</v>
      </c>
      <c r="D15" s="32">
        <v>30.625000000000004</v>
      </c>
      <c r="E15" s="32">
        <v>25.916666666666668</v>
      </c>
      <c r="F15" s="33">
        <v>16.533333333333335</v>
      </c>
    </row>
    <row r="16" spans="1:9" x14ac:dyDescent="0.25">
      <c r="A16" s="7" t="s">
        <v>22</v>
      </c>
      <c r="B16" s="8" t="s">
        <v>23</v>
      </c>
      <c r="C16" s="32">
        <v>32.619999999999997</v>
      </c>
      <c r="D16" s="32">
        <v>38.450000000000003</v>
      </c>
      <c r="E16" s="32">
        <v>27.483333333333334</v>
      </c>
      <c r="F16" s="33">
        <v>24.533333333333331</v>
      </c>
    </row>
    <row r="17" spans="1:6" x14ac:dyDescent="0.25">
      <c r="A17" s="7" t="s">
        <v>24</v>
      </c>
      <c r="B17" s="8" t="s">
        <v>25</v>
      </c>
      <c r="C17" s="32">
        <v>24.259999999999998</v>
      </c>
      <c r="D17" s="32">
        <v>25.833333333333332</v>
      </c>
      <c r="E17" s="32">
        <v>26.833333333333332</v>
      </c>
      <c r="F17" s="33">
        <v>22.466666666666665</v>
      </c>
    </row>
    <row r="18" spans="1:6" x14ac:dyDescent="0.25">
      <c r="A18" s="11" t="s">
        <v>32</v>
      </c>
      <c r="B18" s="8" t="s">
        <v>33</v>
      </c>
      <c r="C18" s="36">
        <v>30.7</v>
      </c>
      <c r="D18" s="32">
        <v>23.4</v>
      </c>
      <c r="E18" s="32">
        <v>23.7</v>
      </c>
      <c r="F18" s="33">
        <v>16.899999999999999</v>
      </c>
    </row>
    <row r="19" spans="1:6" ht="15.75" thickBot="1" x14ac:dyDescent="0.3">
      <c r="A19" s="12" t="s">
        <v>104</v>
      </c>
      <c r="B19" s="13" t="s">
        <v>34</v>
      </c>
      <c r="C19" s="34">
        <v>33.200000000000003</v>
      </c>
      <c r="D19" s="34">
        <v>30.999999999999996</v>
      </c>
      <c r="E19" s="34">
        <v>27.383333333333336</v>
      </c>
      <c r="F19" s="35">
        <v>25.566666666666666</v>
      </c>
    </row>
    <row r="20" spans="1:6" ht="15.75" thickBot="1" x14ac:dyDescent="0.3">
      <c r="A20" s="194" t="s">
        <v>39</v>
      </c>
      <c r="B20" s="212"/>
      <c r="C20" s="212"/>
      <c r="D20" s="212"/>
      <c r="E20" s="212"/>
      <c r="F20" s="213"/>
    </row>
    <row r="21" spans="1:6" ht="60" x14ac:dyDescent="0.25">
      <c r="A21" s="265" t="s">
        <v>105</v>
      </c>
    </row>
    <row r="22" spans="1:6" ht="15.75" thickBot="1" x14ac:dyDescent="0.3">
      <c r="A22" s="265"/>
    </row>
    <row r="23" spans="1:6" x14ac:dyDescent="0.25">
      <c r="A23" s="3" t="s">
        <v>47</v>
      </c>
      <c r="B23" s="4"/>
      <c r="C23" s="5" t="s">
        <v>2</v>
      </c>
      <c r="D23" s="5" t="s">
        <v>3</v>
      </c>
      <c r="E23" s="5" t="s">
        <v>4</v>
      </c>
      <c r="F23" s="6" t="s">
        <v>5</v>
      </c>
    </row>
    <row r="24" spans="1:6" x14ac:dyDescent="0.25">
      <c r="A24" s="7" t="s">
        <v>6</v>
      </c>
      <c r="B24" s="8" t="s">
        <v>7</v>
      </c>
      <c r="C24" s="20">
        <f>(C5-$I$5)/($I$4-$I$5)</f>
        <v>0.38981481481481478</v>
      </c>
      <c r="D24" s="20">
        <f t="shared" ref="D24:F24" si="0">(D5-$I$5)/($I$4-$I$5)</f>
        <v>0.37731481481481483</v>
      </c>
      <c r="E24" s="20">
        <f t="shared" si="0"/>
        <v>0.34351851851851856</v>
      </c>
      <c r="F24" s="21">
        <f t="shared" si="0"/>
        <v>0.29166666666666669</v>
      </c>
    </row>
    <row r="25" spans="1:6" x14ac:dyDescent="0.25">
      <c r="A25" s="7" t="s">
        <v>8</v>
      </c>
      <c r="B25" s="8" t="s">
        <v>9</v>
      </c>
      <c r="C25" s="20">
        <f>(C6-$I$5)/($I$4-$I$5)</f>
        <v>0.44444444444444442</v>
      </c>
      <c r="D25" s="20">
        <f>(D6-$I$5)/($I$4-$I$5)</f>
        <v>0.33796296296296297</v>
      </c>
      <c r="E25" s="20">
        <f>(E6-$I$5)/($I$4-$I$5)</f>
        <v>0.32555555555555554</v>
      </c>
      <c r="F25" s="21">
        <f>(F6-$I$5)/($I$4-$I$5)</f>
        <v>0.29444444444444451</v>
      </c>
    </row>
    <row r="26" spans="1:6" x14ac:dyDescent="0.25">
      <c r="A26" s="7" t="s">
        <v>10</v>
      </c>
      <c r="B26" s="8" t="s">
        <v>11</v>
      </c>
      <c r="C26" s="20">
        <f>(C7-$I$5)/($I$4-$I$5)</f>
        <v>0.41666666666666669</v>
      </c>
      <c r="D26" s="20">
        <f>(D7-$I$5)/($I$4-$I$5)</f>
        <v>0.42685185185185187</v>
      </c>
      <c r="E26" s="20">
        <f>(E7-$I$5)/($I$4-$I$5)</f>
        <v>0.40925925925925927</v>
      </c>
      <c r="F26" s="21">
        <f>(F7-$I$5)/($I$4-$I$5)</f>
        <v>0.40061728395061735</v>
      </c>
    </row>
    <row r="27" spans="1:6" x14ac:dyDescent="0.25">
      <c r="A27" s="7" t="s">
        <v>12</v>
      </c>
      <c r="B27" s="8" t="s">
        <v>13</v>
      </c>
      <c r="C27" s="20">
        <f>(C8-$I$5)/($I$4-$I$5)</f>
        <v>0.27592592592592602</v>
      </c>
      <c r="D27" s="20">
        <f>(D8-$I$5)/($I$4-$I$5)</f>
        <v>0.31111111111111106</v>
      </c>
      <c r="E27" s="20">
        <f>(E8-$I$5)/($I$4-$I$5)</f>
        <v>0.29938271604938271</v>
      </c>
      <c r="F27" s="21">
        <f>(F8-$I$5)/($I$4-$I$5)</f>
        <v>0.22222222222222221</v>
      </c>
    </row>
    <row r="28" spans="1:6" x14ac:dyDescent="0.25">
      <c r="A28" s="7" t="s">
        <v>14</v>
      </c>
      <c r="B28" s="8" t="s">
        <v>15</v>
      </c>
      <c r="C28" s="20">
        <f>(C9-$I$5)/($I$4-$I$5)</f>
        <v>0.64382716049382716</v>
      </c>
      <c r="D28" s="20">
        <f>(D9-$I$5)/($I$4-$I$5)</f>
        <v>0.54537037037037039</v>
      </c>
      <c r="E28" s="20">
        <f>(E9-$I$5)/($I$4-$I$5)</f>
        <v>0.50092592592592589</v>
      </c>
      <c r="F28" s="21">
        <f>(F9-$I$5)/($I$4-$I$5)</f>
        <v>0.47469135802469142</v>
      </c>
    </row>
    <row r="29" spans="1:6" x14ac:dyDescent="0.25">
      <c r="A29" s="7" t="s">
        <v>16</v>
      </c>
      <c r="B29" s="8" t="s">
        <v>17</v>
      </c>
      <c r="C29" s="20">
        <f>(C10-$I$5)/($I$4-$I$5)</f>
        <v>0.54999999999999993</v>
      </c>
      <c r="D29" s="20">
        <f>(D10-$I$5)/($I$4-$I$5)</f>
        <v>0.47777777777777775</v>
      </c>
      <c r="E29" s="20">
        <f>(E10-$I$5)/($I$4-$I$5)</f>
        <v>0.37993827160493826</v>
      </c>
      <c r="F29" s="21">
        <f>(F10-$I$5)/($I$4-$I$5)</f>
        <v>0.312962962962963</v>
      </c>
    </row>
    <row r="30" spans="1:6" x14ac:dyDescent="0.25">
      <c r="A30" s="7" t="s">
        <v>18</v>
      </c>
      <c r="B30" s="8" t="s">
        <v>19</v>
      </c>
      <c r="C30" s="20">
        <f>(C11-$I$5)/($I$4-$I$5)</f>
        <v>0.98333333333333339</v>
      </c>
      <c r="D30" s="20">
        <f>(D11-$I$5)/($I$4-$I$5)</f>
        <v>0.84074074074074068</v>
      </c>
      <c r="E30" s="20">
        <f>(E11-$I$5)/($I$4-$I$5)</f>
        <v>0.82037037037037031</v>
      </c>
      <c r="F30" s="21">
        <f>(F11-$I$5)/($I$4-$I$5)</f>
        <v>0.82037037037037031</v>
      </c>
    </row>
    <row r="31" spans="1:6" x14ac:dyDescent="0.25">
      <c r="A31" s="7" t="s">
        <v>26</v>
      </c>
      <c r="B31" s="8" t="s">
        <v>27</v>
      </c>
      <c r="C31" s="20">
        <f>(C12-$I$5)/($I$4-$I$5)</f>
        <v>0.65666666666666673</v>
      </c>
      <c r="D31" s="20">
        <f>(D12-$I$5)/($I$4-$I$5)</f>
        <v>0.60138888888888886</v>
      </c>
      <c r="E31" s="20">
        <f>(E12-$I$5)/($I$4-$I$5)</f>
        <v>0.54598765432098773</v>
      </c>
      <c r="F31" s="21">
        <f>(F12-$I$5)/($I$4-$I$5)</f>
        <v>0.36296296296296293</v>
      </c>
    </row>
    <row r="32" spans="1:6" x14ac:dyDescent="0.25">
      <c r="A32" s="7" t="s">
        <v>28</v>
      </c>
      <c r="B32" s="8" t="s">
        <v>29</v>
      </c>
      <c r="C32" s="20">
        <f>(C13-$I$5)/($I$4-$I$5)</f>
        <v>0.88333333333333341</v>
      </c>
      <c r="D32" s="20">
        <f>(D13-$I$5)/($I$4-$I$5)</f>
        <v>0.8388888888888888</v>
      </c>
      <c r="E32" s="20">
        <f>(E13-$I$5)/($I$4-$I$5)</f>
        <v>0.86172839506172849</v>
      </c>
      <c r="F32" s="21">
        <f>(F13-$I$5)/($I$4-$I$5)</f>
        <v>0.55308641975308637</v>
      </c>
    </row>
    <row r="33" spans="1:8" x14ac:dyDescent="0.25">
      <c r="A33" s="7" t="s">
        <v>20</v>
      </c>
      <c r="B33" s="8" t="s">
        <v>21</v>
      </c>
      <c r="C33" s="20">
        <f>(C14-$I$5)/($I$4-$I$5)</f>
        <v>0.69074074074074077</v>
      </c>
      <c r="D33" s="20">
        <f>(D14-$I$5)/($I$4-$I$5)</f>
        <v>0.62037037037037035</v>
      </c>
      <c r="E33" s="20">
        <f>(E14-$I$5)/($I$4-$I$5)</f>
        <v>0.55185185185185182</v>
      </c>
      <c r="F33" s="21">
        <f>(F14-$I$5)/($I$4-$I$5)</f>
        <v>0.49814814814814823</v>
      </c>
    </row>
    <row r="34" spans="1:8" x14ac:dyDescent="0.25">
      <c r="A34" s="7" t="s">
        <v>30</v>
      </c>
      <c r="B34" s="8" t="s">
        <v>31</v>
      </c>
      <c r="C34" s="20">
        <f>(C15-$I$5)/($I$4-$I$5)</f>
        <v>0.63185185185185166</v>
      </c>
      <c r="D34" s="20">
        <f>(D15-$I$5)/($I$4-$I$5)</f>
        <v>0.54861111111111116</v>
      </c>
      <c r="E34" s="20">
        <f>(E15-$I$5)/($I$4-$I$5)</f>
        <v>0.46141975308641975</v>
      </c>
      <c r="F34" s="21">
        <f>(F15-$I$5)/($I$4-$I$5)</f>
        <v>0.28765432098765437</v>
      </c>
    </row>
    <row r="35" spans="1:8" x14ac:dyDescent="0.25">
      <c r="A35" s="7" t="s">
        <v>22</v>
      </c>
      <c r="B35" s="8" t="s">
        <v>23</v>
      </c>
      <c r="C35" s="20">
        <f>(C16-$I$5)/($I$4-$I$5)</f>
        <v>0.5855555555555555</v>
      </c>
      <c r="D35" s="20">
        <f>(D16-$I$5)/($I$4-$I$5)</f>
        <v>0.69351851851851853</v>
      </c>
      <c r="E35" s="20">
        <f>(E16-$I$5)/($I$4-$I$5)</f>
        <v>0.49043209876543209</v>
      </c>
      <c r="F35" s="21">
        <f>(F16-$I$5)/($I$4-$I$5)</f>
        <v>0.43580246913580245</v>
      </c>
    </row>
    <row r="36" spans="1:8" x14ac:dyDescent="0.25">
      <c r="A36" s="7" t="s">
        <v>24</v>
      </c>
      <c r="B36" s="8" t="s">
        <v>25</v>
      </c>
      <c r="C36" s="20">
        <f>(C17-$I$5)/($I$4-$I$5)</f>
        <v>0.4307407407407407</v>
      </c>
      <c r="D36" s="20">
        <f>(D17-$I$5)/($I$4-$I$5)</f>
        <v>0.45987654320987653</v>
      </c>
      <c r="E36" s="20">
        <f>(E17-$I$5)/($I$4-$I$5)</f>
        <v>0.47839506172839502</v>
      </c>
      <c r="F36" s="21">
        <f>(F17-$I$5)/($I$4-$I$5)</f>
        <v>0.39753086419753081</v>
      </c>
    </row>
    <row r="37" spans="1:8" x14ac:dyDescent="0.25">
      <c r="A37" s="11" t="s">
        <v>32</v>
      </c>
      <c r="B37" s="8" t="s">
        <v>33</v>
      </c>
      <c r="C37" s="20">
        <f>(C18-$I$5)/($I$4-$I$5)</f>
        <v>0.54999999999999993</v>
      </c>
      <c r="D37" s="20">
        <f>(D18-$I$5)/($I$4-$I$5)</f>
        <v>0.4148148148148148</v>
      </c>
      <c r="E37" s="20">
        <f>(E18-$I$5)/($I$4-$I$5)</f>
        <v>0.42037037037037034</v>
      </c>
      <c r="F37" s="21">
        <f>(F18-$I$5)/($I$4-$I$5)</f>
        <v>0.2944444444444444</v>
      </c>
    </row>
    <row r="38" spans="1:8" ht="15.75" thickBot="1" x14ac:dyDescent="0.3">
      <c r="A38" s="12" t="s">
        <v>104</v>
      </c>
      <c r="B38" s="13" t="s">
        <v>34</v>
      </c>
      <c r="C38" s="72">
        <f>(C19-$I$5)/($I$4-$I$5)</f>
        <v>0.59629629629629632</v>
      </c>
      <c r="D38" s="72">
        <f>(D19-$I$5)/($I$4-$I$5)</f>
        <v>0.55555555555555547</v>
      </c>
      <c r="E38" s="72">
        <f>(E19-$I$5)/($I$4-$I$5)</f>
        <v>0.48858024691358032</v>
      </c>
      <c r="F38" s="73">
        <f>(F19-$I$5)/($I$4-$I$5)</f>
        <v>0.45493827160493827</v>
      </c>
    </row>
    <row r="39" spans="1:8" ht="60" x14ac:dyDescent="0.25">
      <c r="A39" s="265" t="s">
        <v>105</v>
      </c>
    </row>
    <row r="40" spans="1:8" ht="15.75" thickBot="1" x14ac:dyDescent="0.3">
      <c r="A40" s="265"/>
    </row>
    <row r="41" spans="1:8" x14ac:dyDescent="0.25">
      <c r="A41" s="3" t="s">
        <v>47</v>
      </c>
      <c r="B41" s="4"/>
      <c r="C41" s="5" t="s">
        <v>2</v>
      </c>
      <c r="D41" s="5" t="s">
        <v>3</v>
      </c>
      <c r="E41" s="5" t="s">
        <v>4</v>
      </c>
      <c r="F41" s="6" t="s">
        <v>5</v>
      </c>
    </row>
    <row r="42" spans="1:8" x14ac:dyDescent="0.25">
      <c r="A42" s="7" t="s">
        <v>6</v>
      </c>
      <c r="B42" s="8" t="s">
        <v>7</v>
      </c>
      <c r="C42" s="20">
        <f>(C24*$H$42)</f>
        <v>3.8981481481481478E-2</v>
      </c>
      <c r="D42" s="20">
        <f>(D24*$H$42)</f>
        <v>3.7731481481481484E-2</v>
      </c>
      <c r="E42" s="20">
        <f>(E24*$H$42)</f>
        <v>3.4351851851851856E-2</v>
      </c>
      <c r="F42" s="21">
        <f>(F24*$H$42)</f>
        <v>2.9166666666666671E-2</v>
      </c>
      <c r="H42">
        <v>0.1</v>
      </c>
    </row>
    <row r="43" spans="1:8" x14ac:dyDescent="0.25">
      <c r="A43" s="7" t="s">
        <v>8</v>
      </c>
      <c r="B43" s="8" t="s">
        <v>9</v>
      </c>
      <c r="C43" s="20">
        <f t="shared" ref="C43:F55" si="1">(C25*$H$42)</f>
        <v>4.4444444444444446E-2</v>
      </c>
      <c r="D43" s="20">
        <f t="shared" si="1"/>
        <v>3.3796296296296297E-2</v>
      </c>
      <c r="E43" s="20">
        <f t="shared" si="1"/>
        <v>3.2555555555555553E-2</v>
      </c>
      <c r="F43" s="21">
        <f t="shared" si="1"/>
        <v>2.9444444444444454E-2</v>
      </c>
    </row>
    <row r="44" spans="1:8" x14ac:dyDescent="0.25">
      <c r="A44" s="7" t="s">
        <v>10</v>
      </c>
      <c r="B44" s="8" t="s">
        <v>11</v>
      </c>
      <c r="C44" s="20">
        <f t="shared" si="1"/>
        <v>4.1666666666666671E-2</v>
      </c>
      <c r="D44" s="20">
        <f t="shared" si="1"/>
        <v>4.2685185185185187E-2</v>
      </c>
      <c r="E44" s="20">
        <f t="shared" si="1"/>
        <v>4.0925925925925928E-2</v>
      </c>
      <c r="F44" s="21">
        <f t="shared" si="1"/>
        <v>4.0061728395061738E-2</v>
      </c>
    </row>
    <row r="45" spans="1:8" x14ac:dyDescent="0.25">
      <c r="A45" s="7" t="s">
        <v>12</v>
      </c>
      <c r="B45" s="8" t="s">
        <v>13</v>
      </c>
      <c r="C45" s="20">
        <f t="shared" si="1"/>
        <v>2.7592592592592603E-2</v>
      </c>
      <c r="D45" s="20">
        <f t="shared" si="1"/>
        <v>3.1111111111111107E-2</v>
      </c>
      <c r="E45" s="20">
        <f t="shared" si="1"/>
        <v>2.9938271604938272E-2</v>
      </c>
      <c r="F45" s="21">
        <f t="shared" si="1"/>
        <v>2.2222222222222223E-2</v>
      </c>
    </row>
    <row r="46" spans="1:8" x14ac:dyDescent="0.25">
      <c r="A46" s="7" t="s">
        <v>14</v>
      </c>
      <c r="B46" s="8" t="s">
        <v>15</v>
      </c>
      <c r="C46" s="20">
        <f t="shared" si="1"/>
        <v>6.4382716049382713E-2</v>
      </c>
      <c r="D46" s="20">
        <f t="shared" si="1"/>
        <v>5.4537037037037044E-2</v>
      </c>
      <c r="E46" s="20">
        <f t="shared" si="1"/>
        <v>5.0092592592592591E-2</v>
      </c>
      <c r="F46" s="21">
        <f t="shared" si="1"/>
        <v>4.7469135802469142E-2</v>
      </c>
    </row>
    <row r="47" spans="1:8" x14ac:dyDescent="0.25">
      <c r="A47" s="7" t="s">
        <v>16</v>
      </c>
      <c r="B47" s="8" t="s">
        <v>17</v>
      </c>
      <c r="C47" s="20">
        <f t="shared" si="1"/>
        <v>5.4999999999999993E-2</v>
      </c>
      <c r="D47" s="20">
        <f t="shared" si="1"/>
        <v>4.777777777777778E-2</v>
      </c>
      <c r="E47" s="20">
        <f t="shared" si="1"/>
        <v>3.7993827160493827E-2</v>
      </c>
      <c r="F47" s="21">
        <f t="shared" si="1"/>
        <v>3.1296296296296301E-2</v>
      </c>
    </row>
    <row r="48" spans="1:8" x14ac:dyDescent="0.25">
      <c r="A48" s="7" t="s">
        <v>18</v>
      </c>
      <c r="B48" s="8" t="s">
        <v>19</v>
      </c>
      <c r="C48" s="20">
        <f t="shared" si="1"/>
        <v>9.8333333333333342E-2</v>
      </c>
      <c r="D48" s="20">
        <f t="shared" si="1"/>
        <v>8.4074074074074079E-2</v>
      </c>
      <c r="E48" s="20">
        <f t="shared" si="1"/>
        <v>8.2037037037037033E-2</v>
      </c>
      <c r="F48" s="21">
        <f t="shared" si="1"/>
        <v>8.2037037037037033E-2</v>
      </c>
    </row>
    <row r="49" spans="1:6" x14ac:dyDescent="0.25">
      <c r="A49" s="7" t="s">
        <v>26</v>
      </c>
      <c r="B49" s="8" t="s">
        <v>27</v>
      </c>
      <c r="C49" s="20">
        <f t="shared" si="1"/>
        <v>6.5666666666666679E-2</v>
      </c>
      <c r="D49" s="20">
        <f t="shared" si="1"/>
        <v>6.0138888888888888E-2</v>
      </c>
      <c r="E49" s="20">
        <f t="shared" si="1"/>
        <v>5.4598765432098774E-2</v>
      </c>
      <c r="F49" s="21">
        <f t="shared" si="1"/>
        <v>3.6296296296296292E-2</v>
      </c>
    </row>
    <row r="50" spans="1:6" x14ac:dyDescent="0.25">
      <c r="A50" s="7" t="s">
        <v>28</v>
      </c>
      <c r="B50" s="8" t="s">
        <v>29</v>
      </c>
      <c r="C50" s="20">
        <f t="shared" si="1"/>
        <v>8.8333333333333347E-2</v>
      </c>
      <c r="D50" s="20">
        <f t="shared" si="1"/>
        <v>8.3888888888888888E-2</v>
      </c>
      <c r="E50" s="20">
        <f t="shared" si="1"/>
        <v>8.6172839506172855E-2</v>
      </c>
      <c r="F50" s="21">
        <f t="shared" si="1"/>
        <v>5.5308641975308638E-2</v>
      </c>
    </row>
    <row r="51" spans="1:6" x14ac:dyDescent="0.25">
      <c r="A51" s="7" t="s">
        <v>20</v>
      </c>
      <c r="B51" s="8" t="s">
        <v>21</v>
      </c>
      <c r="C51" s="20">
        <f t="shared" si="1"/>
        <v>6.9074074074074079E-2</v>
      </c>
      <c r="D51" s="20">
        <f t="shared" si="1"/>
        <v>6.2037037037037036E-2</v>
      </c>
      <c r="E51" s="20">
        <f t="shared" si="1"/>
        <v>5.5185185185185184E-2</v>
      </c>
      <c r="F51" s="21">
        <f t="shared" si="1"/>
        <v>4.9814814814814826E-2</v>
      </c>
    </row>
    <row r="52" spans="1:6" x14ac:dyDescent="0.25">
      <c r="A52" s="7" t="s">
        <v>30</v>
      </c>
      <c r="B52" s="8" t="s">
        <v>31</v>
      </c>
      <c r="C52" s="20">
        <f t="shared" si="1"/>
        <v>6.3185185185185164E-2</v>
      </c>
      <c r="D52" s="20">
        <f t="shared" si="1"/>
        <v>5.4861111111111117E-2</v>
      </c>
      <c r="E52" s="20">
        <f t="shared" si="1"/>
        <v>4.6141975308641975E-2</v>
      </c>
      <c r="F52" s="21">
        <f t="shared" si="1"/>
        <v>2.8765432098765437E-2</v>
      </c>
    </row>
    <row r="53" spans="1:6" x14ac:dyDescent="0.25">
      <c r="A53" s="7" t="s">
        <v>22</v>
      </c>
      <c r="B53" s="8" t="s">
        <v>23</v>
      </c>
      <c r="C53" s="20">
        <f t="shared" si="1"/>
        <v>5.8555555555555555E-2</v>
      </c>
      <c r="D53" s="20">
        <f t="shared" si="1"/>
        <v>6.9351851851851859E-2</v>
      </c>
      <c r="E53" s="20">
        <f t="shared" si="1"/>
        <v>4.904320987654321E-2</v>
      </c>
      <c r="F53" s="21">
        <f t="shared" si="1"/>
        <v>4.3580246913580249E-2</v>
      </c>
    </row>
    <row r="54" spans="1:6" x14ac:dyDescent="0.25">
      <c r="A54" s="7" t="s">
        <v>24</v>
      </c>
      <c r="B54" s="8" t="s">
        <v>25</v>
      </c>
      <c r="C54" s="20">
        <f t="shared" si="1"/>
        <v>4.307407407407407E-2</v>
      </c>
      <c r="D54" s="20">
        <f t="shared" si="1"/>
        <v>4.5987654320987656E-2</v>
      </c>
      <c r="E54" s="20">
        <f t="shared" si="1"/>
        <v>4.7839506172839504E-2</v>
      </c>
      <c r="F54" s="21">
        <f t="shared" si="1"/>
        <v>3.9753086419753086E-2</v>
      </c>
    </row>
    <row r="55" spans="1:6" x14ac:dyDescent="0.25">
      <c r="A55" s="11" t="s">
        <v>32</v>
      </c>
      <c r="B55" s="8" t="s">
        <v>33</v>
      </c>
      <c r="C55" s="20">
        <f t="shared" si="1"/>
        <v>5.4999999999999993E-2</v>
      </c>
      <c r="D55" s="20">
        <f t="shared" si="1"/>
        <v>4.148148148148148E-2</v>
      </c>
      <c r="E55" s="20">
        <f t="shared" si="1"/>
        <v>4.2037037037037039E-2</v>
      </c>
      <c r="F55" s="21">
        <f t="shared" si="1"/>
        <v>2.944444444444444E-2</v>
      </c>
    </row>
    <row r="56" spans="1:6" ht="15.75" thickBot="1" x14ac:dyDescent="0.3">
      <c r="A56" s="12" t="s">
        <v>104</v>
      </c>
      <c r="B56" s="13" t="s">
        <v>34</v>
      </c>
      <c r="C56" s="72">
        <f t="shared" ref="C56:F56" si="2">(C38*$H$42)</f>
        <v>5.9629629629629637E-2</v>
      </c>
      <c r="D56" s="72">
        <f t="shared" si="2"/>
        <v>5.5555555555555552E-2</v>
      </c>
      <c r="E56" s="72">
        <f t="shared" si="2"/>
        <v>4.8858024691358033E-2</v>
      </c>
      <c r="F56" s="73">
        <f t="shared" si="2"/>
        <v>4.5493827160493827E-2</v>
      </c>
    </row>
    <row r="57" spans="1:6" ht="60" x14ac:dyDescent="0.25">
      <c r="A57" s="265" t="s">
        <v>105</v>
      </c>
    </row>
  </sheetData>
  <mergeCells count="4">
    <mergeCell ref="A1:F1"/>
    <mergeCell ref="A2:F2"/>
    <mergeCell ref="A3:F3"/>
    <mergeCell ref="A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DEFINICIÓN</vt:lpstr>
      <vt:lpstr>POB5.50 (+)</vt:lpstr>
      <vt:lpstr>EMISIONES CO2 (+)</vt:lpstr>
      <vt:lpstr>MORT (+)</vt:lpstr>
      <vt:lpstr>DESN (+)</vt:lpstr>
      <vt:lpstr>DESAG (+)</vt:lpstr>
      <vt:lpstr>AGUA (+)</vt:lpstr>
      <vt:lpstr>EDPRIM (+)</vt:lpstr>
      <vt:lpstr>EDSEC (+)</vt:lpstr>
      <vt:lpstr>INF (+)</vt:lpstr>
      <vt:lpstr>JUBIL (-)</vt:lpstr>
      <vt:lpstr>IDSAL </vt:lpstr>
      <vt:lpstr>IDSAL 2015-2017</vt:lpstr>
      <vt:lpstr>IDSAL 2000-2004</vt:lpstr>
      <vt:lpstr>CAMBIOS 2000-2017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Rave</dc:creator>
  <cp:lastModifiedBy>Enzo Rave</cp:lastModifiedBy>
  <cp:lastPrinted>2019-12-26T19:38:16Z</cp:lastPrinted>
  <dcterms:created xsi:type="dcterms:W3CDTF">2019-11-15T20:16:57Z</dcterms:created>
  <dcterms:modified xsi:type="dcterms:W3CDTF">2019-12-27T17:08:56Z</dcterms:modified>
</cp:coreProperties>
</file>